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hecsu-my.sharepoint.com/personal/jkang_calstate_edu/Documents/Documents/CDB/"/>
    </mc:Choice>
  </mc:AlternateContent>
  <xr:revisionPtr revIDLastSave="0" documentId="8_{D5F294FC-598B-481F-A9AF-28C2676952F9}" xr6:coauthVersionLast="47" xr6:coauthVersionMax="47" xr10:uidLastSave="{00000000-0000-0000-0000-000000000000}"/>
  <bookViews>
    <workbookView xWindow="62520" yWindow="1770" windowWidth="29040" windowHeight="15840" firstSheet="1" activeTab="1" xr2:uid="{00000000-000D-0000-FFFF-FFFF00000000}"/>
  </bookViews>
  <sheets>
    <sheet name="Abstract-Fee Proposals-CM" sheetId="7" state="hidden" r:id="rId1"/>
    <sheet name="Abstract-Fee Proposals-CDB" sheetId="6" r:id="rId2"/>
  </sheets>
  <definedNames>
    <definedName name="_xlnm.Print_Area" localSheetId="1">'Abstract-Fee Proposals-CDB'!$A$1:$O$30</definedName>
    <definedName name="_xlnm.Print_Area" localSheetId="0">'Abstract-Fee Proposals-CM'!$A$1:$M$38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6" l="1"/>
  <c r="E23" i="6"/>
  <c r="E22" i="6"/>
  <c r="E21" i="6"/>
  <c r="E20" i="6"/>
  <c r="O11" i="6"/>
  <c r="O14" i="6" l="1"/>
  <c r="O13" i="6"/>
  <c r="O15" i="6"/>
  <c r="H19" i="6"/>
  <c r="I19" i="6" s="1"/>
  <c r="J19" i="6" l="1"/>
  <c r="K19" i="6" s="1"/>
  <c r="F27" i="7"/>
  <c r="F26" i="7"/>
  <c r="F25" i="7"/>
  <c r="F24" i="7"/>
  <c r="F23" i="7"/>
  <c r="E22" i="7"/>
  <c r="F22" i="7" s="1"/>
  <c r="F21" i="7"/>
  <c r="F20" i="7"/>
  <c r="L16" i="7"/>
  <c r="H21" i="7" s="1"/>
  <c r="I21" i="7" s="1"/>
  <c r="L15" i="7"/>
  <c r="L14" i="7"/>
  <c r="L19" i="6" l="1"/>
  <c r="M19" i="6" s="1"/>
  <c r="N19" i="6" s="1"/>
  <c r="H20" i="7"/>
  <c r="I20" i="7" s="1"/>
  <c r="J20" i="7" s="1"/>
  <c r="K20" i="7" s="1"/>
  <c r="L20" i="7" s="1"/>
  <c r="H22" i="7"/>
  <c r="I22" i="7" s="1"/>
  <c r="H24" i="7"/>
  <c r="I24" i="7" s="1"/>
  <c r="J24" i="7" s="1"/>
  <c r="H23" i="7"/>
  <c r="I23" i="7" s="1"/>
  <c r="J23" i="7" s="1"/>
  <c r="K23" i="7" s="1"/>
  <c r="L23" i="7" s="1"/>
  <c r="H25" i="7"/>
  <c r="I25" i="7" s="1"/>
  <c r="K25" i="7" s="1"/>
  <c r="L25" i="7" s="1"/>
  <c r="H27" i="7"/>
  <c r="I27" i="7" s="1"/>
  <c r="J27" i="7" s="1"/>
  <c r="K27" i="7" s="1"/>
  <c r="L27" i="7" s="1"/>
  <c r="J21" i="7"/>
  <c r="K21" i="7" s="1"/>
  <c r="L21" i="7" s="1"/>
  <c r="J22" i="7"/>
  <c r="K22" i="7" s="1"/>
  <c r="L22" i="7" s="1"/>
  <c r="J25" i="7"/>
  <c r="H26" i="7"/>
  <c r="I26" i="7" s="1"/>
  <c r="K24" i="7" l="1"/>
  <c r="L24" i="7" s="1"/>
  <c r="J26" i="7"/>
  <c r="K26" i="7"/>
  <c r="L26" i="7" s="1"/>
  <c r="H23" i="6" l="1"/>
  <c r="I23" i="6" s="1"/>
  <c r="J23" i="6" s="1"/>
  <c r="K23" i="6" s="1"/>
  <c r="H20" i="6"/>
  <c r="I20" i="6" s="1"/>
  <c r="J20" i="6" s="1"/>
  <c r="K20" i="6" s="1"/>
  <c r="H22" i="6"/>
  <c r="I22" i="6" s="1"/>
  <c r="J22" i="6" s="1"/>
  <c r="K22" i="6" s="1"/>
  <c r="H21" i="6"/>
  <c r="I21" i="6" s="1"/>
  <c r="J21" i="6" s="1"/>
  <c r="K21" i="6" s="1"/>
  <c r="L23" i="6" l="1"/>
  <c r="M23" i="6" s="1"/>
  <c r="N23" i="6" s="1"/>
  <c r="L22" i="6"/>
  <c r="M22" i="6" s="1"/>
  <c r="N22" i="6" s="1"/>
  <c r="L20" i="6"/>
  <c r="M20" i="6" s="1"/>
  <c r="N20" i="6" s="1"/>
  <c r="L21" i="6"/>
  <c r="M21" i="6" s="1"/>
  <c r="N21" i="6" s="1"/>
  <c r="O19" i="6" l="1"/>
  <c r="O23" i="6"/>
  <c r="O22" i="6"/>
  <c r="O20" i="6"/>
  <c r="O21" i="6"/>
</calcChain>
</file>

<file path=xl/sharedStrings.xml><?xml version="1.0" encoding="utf-8"?>
<sst xmlns="http://schemas.openxmlformats.org/spreadsheetml/2006/main" count="108" uniqueCount="82">
  <si>
    <t>Line</t>
  </si>
  <si>
    <t xml:space="preserve">Blue and Yellow cells are calculated.  DO NOT input into blue or yellow cells.  </t>
  </si>
  <si>
    <t>CM Name</t>
  </si>
  <si>
    <t>USE THIS FORM TO SCORE THE FEE AND ADD IT TO THE TECHNICAL SCORE</t>
  </si>
  <si>
    <t>SELECT CORRECT TAB</t>
  </si>
  <si>
    <t>Company 1</t>
  </si>
  <si>
    <t>Company 2</t>
  </si>
  <si>
    <t>Company 3</t>
  </si>
  <si>
    <t>Company 4</t>
  </si>
  <si>
    <t>Campus</t>
  </si>
  <si>
    <t>Address</t>
  </si>
  <si>
    <t>CM AT RISK</t>
  </si>
  <si>
    <t>Company 5</t>
  </si>
  <si>
    <t>Company 6</t>
  </si>
  <si>
    <t>Company 7</t>
  </si>
  <si>
    <t>Yellow cells are the SCORES.  Scores below zero are shown as zero.</t>
  </si>
  <si>
    <t>Maximum Possible Points for Fee Score=</t>
  </si>
  <si>
    <t>ENTER DATA into orange cells.   (Delete sample data shown below)</t>
  </si>
  <si>
    <t>Rank</t>
  </si>
  <si>
    <t>BASED ON AVERAGE PROPOSAL FEE</t>
  </si>
  <si>
    <t xml:space="preserve">Name, Title  </t>
  </si>
  <si>
    <t>Signature</t>
  </si>
  <si>
    <t>Phone:   ; Fax:  ; E-Mail:</t>
  </si>
  <si>
    <t>ABSTRACT OF FEE PROPOSALS</t>
  </si>
  <si>
    <t>Maximum Technical Score = 343</t>
  </si>
  <si>
    <t>Small Bus Pref = 5% of Highest Tech Score</t>
  </si>
  <si>
    <t>No</t>
  </si>
  <si>
    <t>Yes</t>
  </si>
  <si>
    <t>Adjusted Maximum Technical Score (for SBE Pref)</t>
  </si>
  <si>
    <t>Company 8</t>
  </si>
  <si>
    <t>Total Score (Highest Score is Selected CM)</t>
  </si>
  <si>
    <t>Claiming Small Business Preference (Yes or No)</t>
  </si>
  <si>
    <t xml:space="preserve"> I certify that this is a true calculation of technical proposal scores and fee proposal scores. </t>
  </si>
  <si>
    <t>Highest Fee % =</t>
  </si>
  <si>
    <t>Lowest Fee % =</t>
  </si>
  <si>
    <t>Average Fee % =</t>
  </si>
  <si>
    <r>
      <rPr>
        <u/>
        <sz val="11"/>
        <color theme="1"/>
        <rFont val="Arial Narrow"/>
        <family val="2"/>
      </rPr>
      <t>% Variation</t>
    </r>
    <r>
      <rPr>
        <sz val="11"/>
        <color theme="1"/>
        <rFont val="Arial Narrow"/>
        <family val="2"/>
      </rPr>
      <t xml:space="preserve"> 
= Variation from Lowest Fee %
/ Average Fee %</t>
    </r>
  </si>
  <si>
    <t>Proposed 
Fee %</t>
  </si>
  <si>
    <r>
      <t xml:space="preserve">Variation from </t>
    </r>
    <r>
      <rPr>
        <u/>
        <sz val="11"/>
        <color theme="1"/>
        <rFont val="Arial Narrow"/>
        <family val="2"/>
      </rPr>
      <t xml:space="preserve">Lowest Fee %
</t>
    </r>
    <r>
      <rPr>
        <sz val="11"/>
        <color theme="1"/>
        <rFont val="Arial Narrow"/>
        <family val="2"/>
      </rPr>
      <t xml:space="preserve">= Proposed Fee % 
- Lowest Fee % </t>
    </r>
  </si>
  <si>
    <r>
      <t xml:space="preserve">Points to Deduct from Adjusted Maximum </t>
    </r>
    <r>
      <rPr>
        <u/>
        <sz val="11"/>
        <color theme="1"/>
        <rFont val="Arial Narrow"/>
        <family val="2"/>
      </rPr>
      <t>Technical Score</t>
    </r>
    <r>
      <rPr>
        <sz val="11"/>
        <color theme="1"/>
        <rFont val="Arial Narrow"/>
        <family val="2"/>
      </rPr>
      <t xml:space="preserve"> 
= % Variation * Maximum Poss. Pts for Fee Score</t>
    </r>
  </si>
  <si>
    <r>
      <rPr>
        <u/>
        <sz val="11"/>
        <color theme="1"/>
        <rFont val="Arial Narrow"/>
        <family val="2"/>
      </rPr>
      <t>Fee Score</t>
    </r>
    <r>
      <rPr>
        <sz val="11"/>
        <color theme="1"/>
        <rFont val="Arial Narrow"/>
        <family val="2"/>
      </rPr>
      <t xml:space="preserve"> 
=Max Possible Points for Fee Score - Points to Deduct from Adjusted Maximum Technical Score</t>
    </r>
  </si>
  <si>
    <t>COLLABORATIVE DESIGN-BUILD</t>
  </si>
  <si>
    <t>Construction Mgmt.</t>
  </si>
  <si>
    <t>701.01.CM - 12/15</t>
  </si>
  <si>
    <t>USE THIS FORM TO  CALCULATE THE TOTAL SCORE (FEE PLUS TECHNICAL SCORE)</t>
  </si>
  <si>
    <t>Maximum Possible Points for Fee Score =</t>
  </si>
  <si>
    <t>Total Maximum Possible Points =</t>
  </si>
  <si>
    <t xml:space="preserve">Yellow cells are the SCORES, and are calculated fields.  DO NOT input data into yellow cells.  </t>
  </si>
  <si>
    <t xml:space="preserve">Blue cells are calculated fields.  DO NOT input data into blue cells.  </t>
  </si>
  <si>
    <t>SB</t>
  </si>
  <si>
    <t>*Note:  the DVBE Incentive is scored in the technical evaluation.</t>
  </si>
  <si>
    <t>Proposer Name</t>
  </si>
  <si>
    <t>(enter technical proposal score)</t>
  </si>
  <si>
    <t>(enter 5% for
SB and NS , or 0% for No)</t>
  </si>
  <si>
    <t>(= % Variation 
* Maximum Possible Points for Fee Score)</t>
  </si>
  <si>
    <t>Highest Fee =</t>
  </si>
  <si>
    <t>Average Fee =</t>
  </si>
  <si>
    <t>Lowest Fee =</t>
  </si>
  <si>
    <t>Direct Construction Cost Budget =</t>
  </si>
  <si>
    <t>(= Variation from Lowest Fee in $
/ Average Fee)</t>
  </si>
  <si>
    <t>NS</t>
  </si>
  <si>
    <t>(= Maximum Possible Points for Fee Score 
- Points to Deduct from Fee Score)</t>
  </si>
  <si>
    <t>(= Technical Proposal Score + Fee Score)</t>
  </si>
  <si>
    <r>
      <rPr>
        <b/>
        <sz val="10"/>
        <color theme="1"/>
        <rFont val="Arial Narrow"/>
        <family val="2"/>
      </rPr>
      <t>Adjusted Fee Proposal in $</t>
    </r>
    <r>
      <rPr>
        <sz val="11"/>
        <color theme="1"/>
        <rFont val="Arial Narrow"/>
        <family val="2"/>
      </rPr>
      <t/>
    </r>
  </si>
  <si>
    <t>Variation from Lowest 
Fee in $</t>
  </si>
  <si>
    <r>
      <rPr>
        <b/>
        <sz val="10"/>
        <color theme="1"/>
        <rFont val="Arial Narrow"/>
        <family val="2"/>
      </rPr>
      <t>Points to Deduct 
from Fee Score</t>
    </r>
    <r>
      <rPr>
        <sz val="10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/>
    </r>
  </si>
  <si>
    <r>
      <rPr>
        <b/>
        <sz val="10"/>
        <color theme="1"/>
        <rFont val="Arial Narrow"/>
        <family val="2"/>
      </rPr>
      <t>Fee Score</t>
    </r>
    <r>
      <rPr>
        <sz val="10"/>
        <color theme="1"/>
        <rFont val="Arial Narrow"/>
        <family val="2"/>
      </rPr>
      <t xml:space="preserve"> </t>
    </r>
  </si>
  <si>
    <r>
      <rPr>
        <b/>
        <sz val="10"/>
        <color theme="1"/>
        <rFont val="Arial Narrow"/>
        <family val="2"/>
      </rPr>
      <t>Total Score</t>
    </r>
    <r>
      <rPr>
        <sz val="10"/>
        <color theme="1"/>
        <rFont val="Arial Narrow"/>
        <family val="2"/>
      </rPr>
      <t xml:space="preserve"> </t>
    </r>
  </si>
  <si>
    <t>(= proposed 
fee % 
* Direct Constr. Cost Budget)</t>
  </si>
  <si>
    <t>(enter Bus. Type:  SB [Small], NS [Non-small], or No)</t>
  </si>
  <si>
    <r>
      <rPr>
        <b/>
        <sz val="10"/>
        <color theme="1"/>
        <rFont val="Arial Narrow"/>
        <family val="2"/>
      </rPr>
      <t>Technical 
Proposal
Score*</t>
    </r>
    <r>
      <rPr>
        <sz val="10"/>
        <color theme="1"/>
        <rFont val="Arial Narrow"/>
        <family val="2"/>
      </rPr>
      <t xml:space="preserve"> </t>
    </r>
  </si>
  <si>
    <r>
      <rPr>
        <b/>
        <sz val="10"/>
        <color theme="1"/>
        <rFont val="Arial Narrow"/>
        <family val="2"/>
      </rPr>
      <t>Fee
Proposal in $</t>
    </r>
    <r>
      <rPr>
        <sz val="10"/>
        <color theme="1"/>
        <rFont val="Arial Narrow"/>
        <family val="2"/>
      </rPr>
      <t xml:space="preserve"> </t>
    </r>
  </si>
  <si>
    <r>
      <t xml:space="preserve">
</t>
    </r>
    <r>
      <rPr>
        <b/>
        <sz val="10"/>
        <color theme="1"/>
        <rFont val="Arial Narrow"/>
        <family val="2"/>
      </rPr>
      <t>Claiming Small Business Preference</t>
    </r>
    <r>
      <rPr>
        <i/>
        <sz val="10"/>
        <color theme="1"/>
        <rFont val="Arial Narrow"/>
        <family val="2"/>
      </rPr>
      <t xml:space="preserve"> </t>
    </r>
  </si>
  <si>
    <r>
      <rPr>
        <b/>
        <sz val="10"/>
        <color theme="1"/>
        <rFont val="Arial Narrow"/>
        <family val="2"/>
      </rPr>
      <t>Small Business Preference</t>
    </r>
    <r>
      <rPr>
        <sz val="9"/>
        <color theme="1"/>
        <rFont val="Arial Narrow"/>
        <family val="2"/>
      </rPr>
      <t/>
    </r>
  </si>
  <si>
    <r>
      <rPr>
        <b/>
        <sz val="10"/>
        <color theme="1"/>
        <rFont val="Arial Narrow"/>
        <family val="2"/>
      </rPr>
      <t>% Variation</t>
    </r>
    <r>
      <rPr>
        <sz val="10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/>
    </r>
  </si>
  <si>
    <r>
      <t>(</t>
    </r>
    <r>
      <rPr>
        <i/>
        <sz val="8"/>
        <color theme="1"/>
        <rFont val="Arial Narrow"/>
        <family val="2"/>
      </rPr>
      <t xml:space="preserve"> = 5% of lowest Fee Proposal in $, NTE $50,000)</t>
    </r>
  </si>
  <si>
    <r>
      <t>(</t>
    </r>
    <r>
      <rPr>
        <i/>
        <sz val="8"/>
        <color theme="1"/>
        <rFont val="Arial Narrow"/>
        <family val="2"/>
      </rPr>
      <t>= Adjusted Fee Proposal
in $ 
- Lowest Fee)</t>
    </r>
  </si>
  <si>
    <t>(Rank Total Score High to Low; Highest Total Score is Selected DB)</t>
  </si>
  <si>
    <t>(= Proposed 
Fee in $
- Small Business Preference)</t>
  </si>
  <si>
    <t>Maximum Possible Points for Technical Score =</t>
  </si>
  <si>
    <t>(enter Proposer's firm name)</t>
  </si>
  <si>
    <t>(enter proposed 
fee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</si>
</sst>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7" formatCode="&quot;$&quot;* #,##0"/>
    <numFmt numFmtId="168" formatCode="&quot;$&quot;#,##0"/>
    <numFmt numFmtId="169" formatCode="_(&quot;$&quot;* #,##0_);_(&quot;$&quot;* \(#,##0\);_(&quot;$&quot;* &quot;0&quot;_);_(@_)"/>
    <numFmt numFmtId="170" formatCode="_(&quot;$&quot;* #,##0_);_(&quot;$&quot;* \(#,##0\);_(&quot;$&quot;* &quot;-&quot;??_);_(@_)"/>
    <numFmt numFmtId="171" formatCode="###.##%_);\ \(##.##%\);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Times New Roman"/>
      <family val="1"/>
    </font>
    <font>
      <sz val="9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1"/>
      <color rgb="FFFF0000"/>
      <name val="Arial Narrow"/>
      <family val="2"/>
    </font>
    <font>
      <sz val="14"/>
      <color theme="1"/>
      <name val="Arial Narrow"/>
      <family val="2"/>
    </font>
    <font>
      <sz val="11"/>
      <name val="Arial Narrow"/>
      <family val="2"/>
    </font>
    <font>
      <sz val="7"/>
      <name val="Arial Narrow"/>
      <family val="2"/>
    </font>
    <font>
      <u/>
      <sz val="11"/>
      <color theme="1"/>
      <name val="Arial Narrow"/>
      <family val="2"/>
    </font>
    <font>
      <b/>
      <sz val="14"/>
      <name val="Arial Narrow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u/>
      <sz val="11"/>
      <color rgb="FFFF0000"/>
      <name val="Arial Narrow"/>
      <family val="2"/>
    </font>
    <font>
      <sz val="11"/>
      <color rgb="FFFF0000"/>
      <name val="Arial Narrow"/>
      <family val="2"/>
    </font>
    <font>
      <sz val="8"/>
      <color theme="1"/>
      <name val="Arial Narrow"/>
      <family val="2"/>
    </font>
    <font>
      <i/>
      <sz val="8"/>
      <color theme="1"/>
      <name val="Arial Narrow"/>
      <family val="2"/>
    </font>
    <font>
      <b/>
      <sz val="10"/>
      <name val="Arial Narrow"/>
      <family val="2"/>
    </font>
    <font>
      <b/>
      <u/>
      <sz val="8"/>
      <color theme="1"/>
      <name val="Arial Narrow"/>
      <family val="2"/>
    </font>
    <font>
      <i/>
      <sz val="8"/>
      <name val="Arial Narrow"/>
      <family val="2"/>
    </font>
    <font>
      <b/>
      <sz val="9"/>
      <color theme="1"/>
      <name val="Times New Roman"/>
      <family val="1"/>
    </font>
    <font>
      <i/>
      <sz val="1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3" borderId="0" applyNumberFormat="0" applyBorder="0" applyAlignment="0" applyProtection="0"/>
    <xf numFmtId="44" fontId="1" fillId="0" borderId="0" applyFont="0" applyFill="0" applyBorder="0" applyAlignment="0" applyProtection="0"/>
  </cellStyleXfs>
  <cellXfs count="225"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/>
    <xf numFmtId="0" fontId="5" fillId="0" borderId="0" xfId="0" applyFont="1" applyFill="1"/>
    <xf numFmtId="0" fontId="6" fillId="0" borderId="0" xfId="0" applyFont="1" applyAlignment="1">
      <alignment horizontal="centerContinuous"/>
    </xf>
    <xf numFmtId="0" fontId="7" fillId="0" borderId="0" xfId="0" applyFont="1" applyAlignment="1">
      <alignment vertical="top"/>
    </xf>
    <xf numFmtId="0" fontId="8" fillId="0" borderId="0" xfId="0" applyFont="1"/>
    <xf numFmtId="0" fontId="5" fillId="4" borderId="0" xfId="0" applyFont="1" applyFill="1"/>
    <xf numFmtId="4" fontId="5" fillId="4" borderId="0" xfId="0" applyNumberFormat="1" applyFont="1" applyFill="1"/>
    <xf numFmtId="0" fontId="5" fillId="5" borderId="0" xfId="0" applyFont="1" applyFill="1"/>
    <xf numFmtId="4" fontId="5" fillId="5" borderId="0" xfId="0" applyNumberFormat="1" applyFont="1" applyFill="1"/>
    <xf numFmtId="4" fontId="5" fillId="2" borderId="0" xfId="0" applyNumberFormat="1" applyFont="1" applyFill="1"/>
    <xf numFmtId="0" fontId="5" fillId="2" borderId="0" xfId="0" applyFont="1" applyFill="1"/>
    <xf numFmtId="0" fontId="5" fillId="0" borderId="0" xfId="0" applyFont="1" applyAlignment="1">
      <alignment horizontal="right"/>
    </xf>
    <xf numFmtId="4" fontId="5" fillId="0" borderId="0" xfId="0" applyNumberFormat="1" applyFont="1"/>
    <xf numFmtId="4" fontId="5" fillId="0" borderId="0" xfId="0" applyNumberFormat="1" applyFont="1" applyAlignment="1">
      <alignment horizontal="right"/>
    </xf>
    <xf numFmtId="10" fontId="5" fillId="4" borderId="0" xfId="2" applyNumberFormat="1" applyFont="1" applyFill="1"/>
    <xf numFmtId="10" fontId="5" fillId="4" borderId="0" xfId="2" applyNumberFormat="1" applyFont="1" applyFill="1" applyProtection="1">
      <protection hidden="1"/>
    </xf>
    <xf numFmtId="4" fontId="5" fillId="0" borderId="0" xfId="0" applyNumberFormat="1" applyFont="1" applyAlignment="1" applyProtection="1">
      <alignment horizontal="right"/>
      <protection hidden="1"/>
    </xf>
    <xf numFmtId="4" fontId="10" fillId="0" borderId="0" xfId="0" applyNumberFormat="1" applyFont="1"/>
    <xf numFmtId="4" fontId="10" fillId="0" borderId="0" xfId="0" applyNumberFormat="1" applyFont="1" applyAlignment="1" applyProtection="1">
      <alignment horizontal="right"/>
      <protection hidden="1"/>
    </xf>
    <xf numFmtId="4" fontId="5" fillId="0" borderId="0" xfId="0" applyNumberFormat="1" applyFont="1" applyFill="1" applyProtection="1">
      <protection hidden="1"/>
    </xf>
    <xf numFmtId="0" fontId="5" fillId="0" borderId="14" xfId="0" applyFont="1" applyBorder="1" applyAlignment="1">
      <alignment horizontal="center"/>
    </xf>
    <xf numFmtId="0" fontId="5" fillId="0" borderId="15" xfId="0" applyFont="1" applyBorder="1"/>
    <xf numFmtId="37" fontId="5" fillId="0" borderId="15" xfId="1" applyNumberFormat="1" applyFont="1" applyBorder="1" applyAlignment="1">
      <alignment horizontal="center" wrapText="1"/>
    </xf>
    <xf numFmtId="4" fontId="5" fillId="0" borderId="15" xfId="0" applyNumberFormat="1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4" fontId="5" fillId="0" borderId="17" xfId="0" applyNumberFormat="1" applyFont="1" applyFill="1" applyBorder="1" applyAlignment="1">
      <alignment horizontal="center" wrapText="1"/>
    </xf>
    <xf numFmtId="0" fontId="5" fillId="0" borderId="18" xfId="0" applyFont="1" applyBorder="1" applyAlignment="1">
      <alignment horizontal="center"/>
    </xf>
    <xf numFmtId="164" fontId="5" fillId="5" borderId="8" xfId="0" applyNumberFormat="1" applyFont="1" applyFill="1" applyBorder="1"/>
    <xf numFmtId="37" fontId="10" fillId="5" borderId="8" xfId="3" applyNumberFormat="1" applyFont="1" applyFill="1" applyBorder="1" applyAlignment="1">
      <alignment horizontal="center"/>
    </xf>
    <xf numFmtId="37" fontId="10" fillId="4" borderId="8" xfId="3" applyNumberFormat="1" applyFont="1" applyFill="1" applyBorder="1" applyAlignment="1">
      <alignment horizontal="center"/>
    </xf>
    <xf numFmtId="10" fontId="5" fillId="5" borderId="8" xfId="1" applyNumberFormat="1" applyFont="1" applyFill="1" applyBorder="1" applyAlignment="1">
      <alignment horizontal="center"/>
    </xf>
    <xf numFmtId="10" fontId="5" fillId="4" borderId="8" xfId="2" applyNumberFormat="1" applyFont="1" applyFill="1" applyBorder="1" applyAlignment="1">
      <alignment horizontal="center"/>
    </xf>
    <xf numFmtId="10" fontId="10" fillId="4" borderId="8" xfId="2" applyNumberFormat="1" applyFont="1" applyFill="1" applyBorder="1" applyAlignment="1">
      <alignment horizontal="center"/>
    </xf>
    <xf numFmtId="4" fontId="5" fillId="4" borderId="8" xfId="0" applyNumberFormat="1" applyFont="1" applyFill="1" applyBorder="1" applyAlignment="1">
      <alignment horizontal="center"/>
    </xf>
    <xf numFmtId="4" fontId="5" fillId="2" borderId="2" xfId="0" applyNumberFormat="1" applyFont="1" applyFill="1" applyBorder="1" applyAlignment="1">
      <alignment horizontal="center"/>
    </xf>
    <xf numFmtId="4" fontId="5" fillId="2" borderId="8" xfId="0" applyNumberFormat="1" applyFont="1" applyFill="1" applyBorder="1" applyAlignment="1">
      <alignment horizontal="center"/>
    </xf>
    <xf numFmtId="0" fontId="10" fillId="0" borderId="19" xfId="0" applyFont="1" applyBorder="1" applyAlignment="1">
      <alignment horizontal="center"/>
    </xf>
    <xf numFmtId="164" fontId="5" fillId="5" borderId="3" xfId="0" applyNumberFormat="1" applyFont="1" applyFill="1" applyBorder="1"/>
    <xf numFmtId="37" fontId="10" fillId="5" borderId="3" xfId="3" applyNumberFormat="1" applyFont="1" applyFill="1" applyBorder="1" applyAlignment="1">
      <alignment horizontal="center"/>
    </xf>
    <xf numFmtId="37" fontId="10" fillId="4" borderId="3" xfId="3" applyNumberFormat="1" applyFont="1" applyFill="1" applyBorder="1" applyAlignment="1">
      <alignment horizontal="center"/>
    </xf>
    <xf numFmtId="10" fontId="5" fillId="5" borderId="3" xfId="1" applyNumberFormat="1" applyFont="1" applyFill="1" applyBorder="1" applyAlignment="1">
      <alignment horizontal="center"/>
    </xf>
    <xf numFmtId="10" fontId="5" fillId="4" borderId="3" xfId="2" applyNumberFormat="1" applyFont="1" applyFill="1" applyBorder="1" applyAlignment="1">
      <alignment horizontal="center"/>
    </xf>
    <xf numFmtId="10" fontId="10" fillId="4" borderId="3" xfId="2" applyNumberFormat="1" applyFont="1" applyFill="1" applyBorder="1" applyAlignment="1">
      <alignment horizontal="center"/>
    </xf>
    <xf numFmtId="4" fontId="5" fillId="4" borderId="3" xfId="0" applyNumberFormat="1" applyFont="1" applyFill="1" applyBorder="1" applyAlignment="1">
      <alignment horizontal="center"/>
    </xf>
    <xf numFmtId="4" fontId="5" fillId="2" borderId="4" xfId="0" applyNumberFormat="1" applyFont="1" applyFill="1" applyBorder="1" applyAlignment="1">
      <alignment horizontal="center"/>
    </xf>
    <xf numFmtId="4" fontId="5" fillId="2" borderId="3" xfId="0" applyNumberFormat="1" applyFont="1" applyFill="1" applyBorder="1" applyAlignment="1">
      <alignment horizontal="center"/>
    </xf>
    <xf numFmtId="0" fontId="10" fillId="0" borderId="12" xfId="0" applyFont="1" applyBorder="1" applyAlignment="1">
      <alignment horizontal="center"/>
    </xf>
    <xf numFmtId="37" fontId="10" fillId="5" borderId="4" xfId="3" applyNumberFormat="1" applyFont="1" applyFill="1" applyBorder="1" applyAlignment="1">
      <alignment horizontal="center"/>
    </xf>
    <xf numFmtId="37" fontId="10" fillId="4" borderId="9" xfId="3" applyNumberFormat="1" applyFont="1" applyFill="1" applyBorder="1" applyAlignment="1">
      <alignment horizontal="center"/>
    </xf>
    <xf numFmtId="37" fontId="10" fillId="4" borderId="5" xfId="3" applyNumberFormat="1" applyFont="1" applyFill="1" applyBorder="1" applyAlignment="1">
      <alignment horizontal="center"/>
    </xf>
    <xf numFmtId="37" fontId="10" fillId="5" borderId="9" xfId="3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/>
    </xf>
    <xf numFmtId="37" fontId="10" fillId="4" borderId="4" xfId="3" applyNumberFormat="1" applyFont="1" applyFill="1" applyBorder="1" applyAlignment="1">
      <alignment horizontal="center"/>
    </xf>
    <xf numFmtId="10" fontId="5" fillId="5" borderId="9" xfId="1" applyNumberFormat="1" applyFont="1" applyFill="1" applyBorder="1" applyAlignment="1">
      <alignment horizontal="center"/>
    </xf>
    <xf numFmtId="10" fontId="5" fillId="4" borderId="5" xfId="2" applyNumberFormat="1" applyFont="1" applyFill="1" applyBorder="1" applyAlignment="1">
      <alignment horizontal="center"/>
    </xf>
    <xf numFmtId="0" fontId="5" fillId="0" borderId="20" xfId="0" applyFont="1" applyBorder="1" applyAlignment="1">
      <alignment horizontal="center"/>
    </xf>
    <xf numFmtId="164" fontId="5" fillId="5" borderId="21" xfId="0" applyNumberFormat="1" applyFont="1" applyFill="1" applyBorder="1"/>
    <xf numFmtId="37" fontId="10" fillId="5" borderId="21" xfId="3" applyNumberFormat="1" applyFont="1" applyFill="1" applyBorder="1" applyAlignment="1">
      <alignment horizontal="center"/>
    </xf>
    <xf numFmtId="37" fontId="10" fillId="4" borderId="21" xfId="3" applyNumberFormat="1" applyFont="1" applyFill="1" applyBorder="1" applyAlignment="1">
      <alignment horizontal="center"/>
    </xf>
    <xf numFmtId="10" fontId="5" fillId="5" borderId="21" xfId="1" applyNumberFormat="1" applyFont="1" applyFill="1" applyBorder="1" applyAlignment="1">
      <alignment horizontal="center"/>
    </xf>
    <xf numFmtId="10" fontId="5" fillId="4" borderId="21" xfId="2" applyNumberFormat="1" applyFont="1" applyFill="1" applyBorder="1" applyAlignment="1">
      <alignment horizontal="center"/>
    </xf>
    <xf numFmtId="10" fontId="10" fillId="4" borderId="21" xfId="2" applyNumberFormat="1" applyFont="1" applyFill="1" applyBorder="1" applyAlignment="1">
      <alignment horizontal="center"/>
    </xf>
    <xf numFmtId="4" fontId="5" fillId="4" borderId="21" xfId="0" applyNumberFormat="1" applyFont="1" applyFill="1" applyBorder="1" applyAlignment="1">
      <alignment horizontal="center"/>
    </xf>
    <xf numFmtId="4" fontId="5" fillId="2" borderId="22" xfId="0" applyNumberFormat="1" applyFont="1" applyFill="1" applyBorder="1" applyAlignment="1">
      <alignment horizontal="center"/>
    </xf>
    <xf numFmtId="4" fontId="5" fillId="2" borderId="21" xfId="0" applyNumberFormat="1" applyFont="1" applyFill="1" applyBorder="1" applyAlignment="1">
      <alignment horizontal="center"/>
    </xf>
    <xf numFmtId="0" fontId="10" fillId="0" borderId="23" xfId="0" applyFont="1" applyFill="1" applyBorder="1" applyAlignment="1">
      <alignment horizontal="center"/>
    </xf>
    <xf numFmtId="0" fontId="6" fillId="0" borderId="10" xfId="0" applyFont="1" applyBorder="1"/>
    <xf numFmtId="0" fontId="6" fillId="0" borderId="10" xfId="0" applyFont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12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11" fillId="0" borderId="24" xfId="0" applyFont="1" applyBorder="1" applyAlignment="1">
      <alignment vertical="top"/>
    </xf>
    <xf numFmtId="0" fontId="4" fillId="0" borderId="0" xfId="0" applyFont="1" applyBorder="1"/>
    <xf numFmtId="4" fontId="5" fillId="0" borderId="15" xfId="0" quotePrefix="1" applyNumberFormat="1" applyFont="1" applyBorder="1" applyAlignment="1">
      <alignment horizontal="center" wrapText="1"/>
    </xf>
    <xf numFmtId="0" fontId="11" fillId="0" borderId="23" xfId="0" applyFont="1" applyBorder="1" applyAlignment="1">
      <alignment vertical="top"/>
    </xf>
    <xf numFmtId="4" fontId="5" fillId="5" borderId="0" xfId="0" applyNumberFormat="1" applyFont="1" applyFill="1" applyAlignment="1">
      <alignment horizontal="center"/>
    </xf>
    <xf numFmtId="4" fontId="10" fillId="0" borderId="0" xfId="0" applyNumberFormat="1" applyFont="1" applyAlignment="1"/>
    <xf numFmtId="0" fontId="9" fillId="0" borderId="0" xfId="0" applyFont="1" applyAlignment="1"/>
    <xf numFmtId="0" fontId="5" fillId="0" borderId="0" xfId="0" applyFont="1" applyAlignment="1"/>
    <xf numFmtId="0" fontId="14" fillId="0" borderId="0" xfId="0" applyFont="1"/>
    <xf numFmtId="0" fontId="11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vertical="top"/>
    </xf>
    <xf numFmtId="0" fontId="4" fillId="0" borderId="0" xfId="0" applyFont="1" applyBorder="1" applyAlignment="1">
      <alignment horizontal="right" vertical="top"/>
    </xf>
    <xf numFmtId="0" fontId="4" fillId="0" borderId="0" xfId="0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4" fillId="0" borderId="10" xfId="0" applyFont="1" applyBorder="1"/>
    <xf numFmtId="0" fontId="5" fillId="0" borderId="6" xfId="0" applyFont="1" applyBorder="1"/>
    <xf numFmtId="0" fontId="5" fillId="0" borderId="13" xfId="0" applyFont="1" applyBorder="1"/>
    <xf numFmtId="0" fontId="4" fillId="0" borderId="1" xfId="0" applyFont="1" applyBorder="1"/>
    <xf numFmtId="0" fontId="5" fillId="6" borderId="0" xfId="0" applyFont="1" applyFill="1"/>
    <xf numFmtId="4" fontId="5" fillId="6" borderId="0" xfId="0" applyNumberFormat="1" applyFont="1" applyFill="1"/>
    <xf numFmtId="4" fontId="5" fillId="7" borderId="0" xfId="0" applyNumberFormat="1" applyFont="1" applyFill="1"/>
    <xf numFmtId="0" fontId="5" fillId="7" borderId="0" xfId="0" applyFont="1" applyFill="1"/>
    <xf numFmtId="0" fontId="15" fillId="6" borderId="0" xfId="0" applyFont="1" applyFill="1" applyAlignment="1"/>
    <xf numFmtId="4" fontId="5" fillId="6" borderId="0" xfId="0" applyNumberFormat="1" applyFont="1" applyFill="1" applyAlignment="1" applyProtection="1">
      <alignment horizontal="right"/>
      <protection hidden="1"/>
    </xf>
    <xf numFmtId="0" fontId="4" fillId="6" borderId="0" xfId="0" applyFont="1" applyFill="1" applyAlignment="1"/>
    <xf numFmtId="0" fontId="5" fillId="6" borderId="0" xfId="0" applyFont="1" applyFill="1" applyAlignment="1"/>
    <xf numFmtId="0" fontId="6" fillId="6" borderId="0" xfId="0" applyFont="1" applyFill="1" applyAlignment="1">
      <alignment horizontal="centerContinuous"/>
    </xf>
    <xf numFmtId="0" fontId="7" fillId="6" borderId="0" xfId="0" applyFont="1" applyFill="1" applyAlignment="1">
      <alignment vertical="top"/>
    </xf>
    <xf numFmtId="0" fontId="6" fillId="6" borderId="0" xfId="0" applyFont="1" applyFill="1" applyBorder="1" applyAlignment="1">
      <alignment horizontal="center"/>
    </xf>
    <xf numFmtId="0" fontId="6" fillId="6" borderId="0" xfId="0" applyFont="1" applyFill="1" applyBorder="1"/>
    <xf numFmtId="0" fontId="0" fillId="6" borderId="0" xfId="0" applyFill="1"/>
    <xf numFmtId="0" fontId="4" fillId="6" borderId="10" xfId="0" applyFont="1" applyFill="1" applyBorder="1"/>
    <xf numFmtId="0" fontId="6" fillId="6" borderId="10" xfId="0" applyFont="1" applyFill="1" applyBorder="1"/>
    <xf numFmtId="0" fontId="6" fillId="6" borderId="10" xfId="0" applyFont="1" applyFill="1" applyBorder="1" applyAlignment="1">
      <alignment horizontal="center"/>
    </xf>
    <xf numFmtId="0" fontId="6" fillId="6" borderId="11" xfId="0" applyFont="1" applyFill="1" applyBorder="1"/>
    <xf numFmtId="0" fontId="5" fillId="6" borderId="6" xfId="0" applyFont="1" applyFill="1" applyBorder="1"/>
    <xf numFmtId="0" fontId="4" fillId="6" borderId="0" xfId="0" applyFont="1" applyFill="1" applyBorder="1"/>
    <xf numFmtId="0" fontId="6" fillId="6" borderId="12" xfId="0" applyFont="1" applyFill="1" applyBorder="1"/>
    <xf numFmtId="0" fontId="4" fillId="6" borderId="1" xfId="0" applyFont="1" applyFill="1" applyBorder="1"/>
    <xf numFmtId="0" fontId="6" fillId="6" borderId="1" xfId="0" applyFont="1" applyFill="1" applyBorder="1"/>
    <xf numFmtId="0" fontId="6" fillId="6" borderId="1" xfId="0" applyFont="1" applyFill="1" applyBorder="1" applyAlignment="1">
      <alignment horizontal="center"/>
    </xf>
    <xf numFmtId="0" fontId="5" fillId="6" borderId="13" xfId="0" applyFont="1" applyFill="1" applyBorder="1"/>
    <xf numFmtId="0" fontId="11" fillId="6" borderId="24" xfId="0" applyFont="1" applyFill="1" applyBorder="1" applyAlignment="1">
      <alignment vertical="top"/>
    </xf>
    <xf numFmtId="0" fontId="11" fillId="6" borderId="23" xfId="0" applyFont="1" applyFill="1" applyBorder="1" applyAlignment="1">
      <alignment vertical="top"/>
    </xf>
    <xf numFmtId="0" fontId="11" fillId="6" borderId="0" xfId="0" applyFont="1" applyFill="1" applyBorder="1" applyAlignment="1">
      <alignment horizontal="center" vertical="top"/>
    </xf>
    <xf numFmtId="0" fontId="11" fillId="6" borderId="0" xfId="0" applyFont="1" applyFill="1" applyBorder="1" applyAlignment="1">
      <alignment vertical="top"/>
    </xf>
    <xf numFmtId="0" fontId="14" fillId="6" borderId="0" xfId="0" applyFont="1" applyFill="1"/>
    <xf numFmtId="0" fontId="4" fillId="6" borderId="0" xfId="0" applyFont="1" applyFill="1" applyBorder="1" applyAlignment="1">
      <alignment horizontal="right" vertical="top"/>
    </xf>
    <xf numFmtId="0" fontId="14" fillId="6" borderId="0" xfId="0" applyFont="1" applyFill="1" applyAlignment="1">
      <alignment vertical="center"/>
    </xf>
    <xf numFmtId="0" fontId="4" fillId="6" borderId="0" xfId="0" applyFont="1" applyFill="1" applyBorder="1" applyAlignment="1">
      <alignment horizontal="right" vertical="center"/>
    </xf>
    <xf numFmtId="0" fontId="16" fillId="6" borderId="0" xfId="0" applyFont="1" applyFill="1" applyAlignment="1"/>
    <xf numFmtId="0" fontId="5" fillId="6" borderId="20" xfId="0" applyFont="1" applyFill="1" applyBorder="1" applyAlignment="1">
      <alignment horizontal="center"/>
    </xf>
    <xf numFmtId="0" fontId="18" fillId="6" borderId="0" xfId="0" applyFont="1" applyFill="1"/>
    <xf numFmtId="167" fontId="10" fillId="4" borderId="21" xfId="4" applyNumberFormat="1" applyFont="1" applyFill="1" applyBorder="1" applyAlignment="1">
      <alignment horizontal="right"/>
    </xf>
    <xf numFmtId="9" fontId="10" fillId="5" borderId="24" xfId="2" applyFont="1" applyFill="1" applyBorder="1" applyAlignment="1">
      <alignment horizontal="center"/>
    </xf>
    <xf numFmtId="164" fontId="5" fillId="5" borderId="22" xfId="0" applyNumberFormat="1" applyFont="1" applyFill="1" applyBorder="1"/>
    <xf numFmtId="9" fontId="10" fillId="5" borderId="21" xfId="2" applyFont="1" applyFill="1" applyBorder="1" applyAlignment="1">
      <alignment horizontal="center"/>
    </xf>
    <xf numFmtId="42" fontId="10" fillId="4" borderId="21" xfId="4" applyNumberFormat="1" applyFont="1" applyFill="1" applyBorder="1" applyAlignment="1">
      <alignment horizontal="center"/>
    </xf>
    <xf numFmtId="42" fontId="5" fillId="4" borderId="27" xfId="2" applyNumberFormat="1" applyFont="1" applyFill="1" applyBorder="1" applyAlignment="1">
      <alignment horizontal="center"/>
    </xf>
    <xf numFmtId="10" fontId="5" fillId="6" borderId="0" xfId="2" applyNumberFormat="1" applyFont="1" applyFill="1" applyProtection="1">
      <protection hidden="1"/>
    </xf>
    <xf numFmtId="0" fontId="15" fillId="4" borderId="0" xfId="0" applyFont="1" applyFill="1"/>
    <xf numFmtId="0" fontId="15" fillId="7" borderId="0" xfId="0" applyFont="1" applyFill="1"/>
    <xf numFmtId="0" fontId="15" fillId="5" borderId="0" xfId="0" applyFont="1" applyFill="1"/>
    <xf numFmtId="0" fontId="15" fillId="6" borderId="0" xfId="0" applyFont="1" applyFill="1" applyAlignment="1">
      <alignment horizontal="right"/>
    </xf>
    <xf numFmtId="4" fontId="15" fillId="6" borderId="0" xfId="0" applyNumberFormat="1" applyFont="1" applyFill="1" applyAlignment="1">
      <alignment horizontal="right"/>
    </xf>
    <xf numFmtId="4" fontId="15" fillId="6" borderId="0" xfId="0" applyNumberFormat="1" applyFont="1" applyFill="1" applyAlignment="1" applyProtection="1">
      <alignment horizontal="right"/>
      <protection hidden="1"/>
    </xf>
    <xf numFmtId="168" fontId="15" fillId="4" borderId="0" xfId="2" applyNumberFormat="1" applyFont="1" applyFill="1"/>
    <xf numFmtId="168" fontId="15" fillId="4" borderId="0" xfId="2" applyNumberFormat="1" applyFont="1" applyFill="1" applyProtection="1">
      <protection hidden="1"/>
    </xf>
    <xf numFmtId="168" fontId="15" fillId="5" borderId="0" xfId="0" applyNumberFormat="1" applyFont="1" applyFill="1" applyAlignment="1"/>
    <xf numFmtId="1" fontId="15" fillId="5" borderId="0" xfId="0" applyNumberFormat="1" applyFont="1" applyFill="1" applyAlignment="1">
      <alignment horizontal="right" indent="2"/>
    </xf>
    <xf numFmtId="42" fontId="10" fillId="5" borderId="21" xfId="3" applyNumberFormat="1" applyFont="1" applyFill="1" applyBorder="1" applyAlignment="1">
      <alignment horizontal="right"/>
    </xf>
    <xf numFmtId="10" fontId="5" fillId="5" borderId="27" xfId="1" applyNumberFormat="1" applyFont="1" applyFill="1" applyBorder="1" applyAlignment="1">
      <alignment horizontal="right" indent="1"/>
    </xf>
    <xf numFmtId="3" fontId="5" fillId="2" borderId="21" xfId="0" applyNumberFormat="1" applyFont="1" applyFill="1" applyBorder="1" applyAlignment="1">
      <alignment horizontal="center"/>
    </xf>
    <xf numFmtId="10" fontId="10" fillId="4" borderId="21" xfId="2" applyNumberFormat="1" applyFont="1" applyFill="1" applyBorder="1" applyAlignment="1">
      <alignment horizontal="right" indent="1"/>
    </xf>
    <xf numFmtId="4" fontId="5" fillId="4" borderId="21" xfId="0" applyNumberFormat="1" applyFont="1" applyFill="1" applyBorder="1" applyAlignment="1">
      <alignment horizontal="right" indent="1"/>
    </xf>
    <xf numFmtId="0" fontId="25" fillId="6" borderId="0" xfId="0" applyFont="1" applyFill="1" applyAlignment="1">
      <alignment vertical="top" wrapText="1"/>
    </xf>
    <xf numFmtId="0" fontId="14" fillId="6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26" fillId="6" borderId="25" xfId="0" applyFont="1" applyFill="1" applyBorder="1"/>
    <xf numFmtId="0" fontId="10" fillId="2" borderId="26" xfId="0" applyFont="1" applyFill="1" applyBorder="1" applyAlignment="1">
      <alignment horizontal="center"/>
    </xf>
    <xf numFmtId="164" fontId="5" fillId="5" borderId="29" xfId="0" applyNumberFormat="1" applyFont="1" applyFill="1" applyBorder="1"/>
    <xf numFmtId="37" fontId="10" fillId="5" borderId="30" xfId="3" applyNumberFormat="1" applyFont="1" applyFill="1" applyBorder="1" applyAlignment="1">
      <alignment horizontal="center"/>
    </xf>
    <xf numFmtId="10" fontId="5" fillId="5" borderId="29" xfId="1" applyNumberFormat="1" applyFont="1" applyFill="1" applyBorder="1" applyAlignment="1">
      <alignment horizontal="right" indent="1"/>
    </xf>
    <xf numFmtId="42" fontId="10" fillId="5" borderId="31" xfId="3" applyNumberFormat="1" applyFont="1" applyFill="1" applyBorder="1" applyAlignment="1">
      <alignment horizontal="right"/>
    </xf>
    <xf numFmtId="42" fontId="10" fillId="5" borderId="30" xfId="3" applyNumberFormat="1" applyFont="1" applyFill="1" applyBorder="1" applyAlignment="1">
      <alignment horizontal="center"/>
    </xf>
    <xf numFmtId="9" fontId="10" fillId="5" borderId="30" xfId="2" applyFont="1" applyFill="1" applyBorder="1" applyAlignment="1">
      <alignment horizontal="center"/>
    </xf>
    <xf numFmtId="167" fontId="10" fillId="4" borderId="29" xfId="3" applyNumberFormat="1" applyFont="1" applyFill="1" applyBorder="1" applyAlignment="1">
      <alignment horizontal="right"/>
    </xf>
    <xf numFmtId="42" fontId="10" fillId="4" borderId="29" xfId="4" applyNumberFormat="1" applyFont="1" applyFill="1" applyBorder="1" applyAlignment="1">
      <alignment horizontal="center"/>
    </xf>
    <xf numFmtId="42" fontId="5" fillId="4" borderId="32" xfId="2" applyNumberFormat="1" applyFont="1" applyFill="1" applyBorder="1" applyAlignment="1">
      <alignment horizontal="center"/>
    </xf>
    <xf numFmtId="10" fontId="10" fillId="4" borderId="29" xfId="2" applyNumberFormat="1" applyFont="1" applyFill="1" applyBorder="1" applyAlignment="1">
      <alignment horizontal="right" indent="1"/>
    </xf>
    <xf numFmtId="4" fontId="5" fillId="4" borderId="29" xfId="0" applyNumberFormat="1" applyFont="1" applyFill="1" applyBorder="1" applyAlignment="1">
      <alignment horizontal="right" indent="1"/>
    </xf>
    <xf numFmtId="4" fontId="5" fillId="2" borderId="29" xfId="0" applyNumberFormat="1" applyFont="1" applyFill="1" applyBorder="1" applyAlignment="1">
      <alignment horizontal="center"/>
    </xf>
    <xf numFmtId="3" fontId="5" fillId="2" borderId="30" xfId="0" applyNumberFormat="1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167" fontId="10" fillId="4" borderId="29" xfId="4" applyNumberFormat="1" applyFont="1" applyFill="1" applyBorder="1" applyAlignment="1">
      <alignment horizontal="right"/>
    </xf>
    <xf numFmtId="3" fontId="5" fillId="2" borderId="29" xfId="0" applyNumberFormat="1" applyFont="1" applyFill="1" applyBorder="1" applyAlignment="1">
      <alignment horizontal="center"/>
    </xf>
    <xf numFmtId="37" fontId="10" fillId="5" borderId="29" xfId="3" applyNumberFormat="1" applyFont="1" applyFill="1" applyBorder="1" applyAlignment="1">
      <alignment horizontal="center"/>
    </xf>
    <xf numFmtId="0" fontId="5" fillId="6" borderId="33" xfId="0" applyFont="1" applyFill="1" applyBorder="1" applyAlignment="1">
      <alignment horizontal="center"/>
    </xf>
    <xf numFmtId="0" fontId="5" fillId="6" borderId="34" xfId="0" applyFont="1" applyFill="1" applyBorder="1" applyAlignment="1">
      <alignment horizontal="center"/>
    </xf>
    <xf numFmtId="164" fontId="5" fillId="5" borderId="35" xfId="0" applyNumberFormat="1" applyFont="1" applyFill="1" applyBorder="1"/>
    <xf numFmtId="37" fontId="10" fillId="5" borderId="36" xfId="3" applyNumberFormat="1" applyFont="1" applyFill="1" applyBorder="1" applyAlignment="1">
      <alignment horizontal="center"/>
    </xf>
    <xf numFmtId="10" fontId="5" fillId="5" borderId="35" xfId="1" applyNumberFormat="1" applyFont="1" applyFill="1" applyBorder="1" applyAlignment="1">
      <alignment horizontal="right" indent="1"/>
    </xf>
    <xf numFmtId="42" fontId="10" fillId="5" borderId="37" xfId="3" applyNumberFormat="1" applyFont="1" applyFill="1" applyBorder="1" applyAlignment="1">
      <alignment horizontal="right"/>
    </xf>
    <xf numFmtId="42" fontId="10" fillId="5" borderId="36" xfId="3" applyNumberFormat="1" applyFont="1" applyFill="1" applyBorder="1" applyAlignment="1">
      <alignment horizontal="center"/>
    </xf>
    <xf numFmtId="9" fontId="10" fillId="5" borderId="36" xfId="2" applyFont="1" applyFill="1" applyBorder="1" applyAlignment="1">
      <alignment horizontal="center"/>
    </xf>
    <xf numFmtId="167" fontId="10" fillId="4" borderId="35" xfId="3" applyNumberFormat="1" applyFont="1" applyFill="1" applyBorder="1" applyAlignment="1">
      <alignment horizontal="right"/>
    </xf>
    <xf numFmtId="42" fontId="10" fillId="4" borderId="35" xfId="4" applyNumberFormat="1" applyFont="1" applyFill="1" applyBorder="1" applyAlignment="1">
      <alignment horizontal="center"/>
    </xf>
    <xf numFmtId="10" fontId="10" fillId="4" borderId="35" xfId="2" applyNumberFormat="1" applyFont="1" applyFill="1" applyBorder="1" applyAlignment="1">
      <alignment horizontal="right" indent="1"/>
    </xf>
    <xf numFmtId="4" fontId="5" fillId="4" borderId="35" xfId="0" applyNumberFormat="1" applyFont="1" applyFill="1" applyBorder="1" applyAlignment="1">
      <alignment horizontal="right" indent="1"/>
    </xf>
    <xf numFmtId="4" fontId="5" fillId="2" borderId="35" xfId="0" applyNumberFormat="1" applyFont="1" applyFill="1" applyBorder="1" applyAlignment="1">
      <alignment horizontal="center"/>
    </xf>
    <xf numFmtId="3" fontId="5" fillId="2" borderId="36" xfId="0" applyNumberFormat="1" applyFont="1" applyFill="1" applyBorder="1" applyAlignment="1">
      <alignment horizontal="center"/>
    </xf>
    <xf numFmtId="0" fontId="19" fillId="2" borderId="39" xfId="0" applyFont="1" applyFill="1" applyBorder="1" applyAlignment="1">
      <alignment horizontal="center"/>
    </xf>
    <xf numFmtId="4" fontId="22" fillId="0" borderId="42" xfId="0" applyNumberFormat="1" applyFont="1" applyFill="1" applyBorder="1" applyAlignment="1">
      <alignment horizontal="center" wrapText="1"/>
    </xf>
    <xf numFmtId="0" fontId="17" fillId="0" borderId="40" xfId="0" applyFont="1" applyBorder="1" applyAlignment="1">
      <alignment horizontal="center" wrapText="1"/>
    </xf>
    <xf numFmtId="37" fontId="15" fillId="0" borderId="40" xfId="1" applyNumberFormat="1" applyFont="1" applyBorder="1" applyAlignment="1">
      <alignment horizontal="center" wrapText="1"/>
    </xf>
    <xf numFmtId="4" fontId="17" fillId="0" borderId="40" xfId="0" applyNumberFormat="1" applyFont="1" applyBorder="1" applyAlignment="1">
      <alignment horizontal="center" wrapText="1"/>
    </xf>
    <xf numFmtId="4" fontId="15" fillId="0" borderId="40" xfId="0" applyNumberFormat="1" applyFont="1" applyBorder="1" applyAlignment="1">
      <alignment horizontal="center" wrapText="1"/>
    </xf>
    <xf numFmtId="4" fontId="15" fillId="0" borderId="40" xfId="0" quotePrefix="1" applyNumberFormat="1" applyFont="1" applyBorder="1" applyAlignment="1">
      <alignment horizontal="center" wrapText="1"/>
    </xf>
    <xf numFmtId="0" fontId="15" fillId="0" borderId="40" xfId="0" applyFont="1" applyBorder="1" applyAlignment="1">
      <alignment horizontal="center" wrapText="1"/>
    </xf>
    <xf numFmtId="4" fontId="17" fillId="0" borderId="43" xfId="0" applyNumberFormat="1" applyFont="1" applyBorder="1" applyAlignment="1">
      <alignment horizontal="center" wrapText="1"/>
    </xf>
    <xf numFmtId="37" fontId="15" fillId="0" borderId="44" xfId="1" applyNumberFormat="1" applyFont="1" applyBorder="1" applyAlignment="1">
      <alignment horizontal="center" wrapText="1"/>
    </xf>
    <xf numFmtId="0" fontId="23" fillId="8" borderId="45" xfId="0" applyFont="1" applyFill="1" applyBorder="1" applyAlignment="1">
      <alignment horizontal="center" vertical="top" wrapText="1"/>
    </xf>
    <xf numFmtId="37" fontId="21" fillId="8" borderId="46" xfId="1" applyNumberFormat="1" applyFont="1" applyFill="1" applyBorder="1" applyAlignment="1">
      <alignment horizontal="center" vertical="top" wrapText="1"/>
    </xf>
    <xf numFmtId="4" fontId="21" fillId="8" borderId="46" xfId="0" applyNumberFormat="1" applyFont="1" applyFill="1" applyBorder="1" applyAlignment="1">
      <alignment horizontal="center" vertical="top" wrapText="1"/>
    </xf>
    <xf numFmtId="37" fontId="20" fillId="8" borderId="46" xfId="1" applyNumberFormat="1" applyFont="1" applyFill="1" applyBorder="1" applyAlignment="1">
      <alignment horizontal="center" vertical="top" wrapText="1"/>
    </xf>
    <xf numFmtId="4" fontId="20" fillId="8" borderId="46" xfId="0" applyNumberFormat="1" applyFont="1" applyFill="1" applyBorder="1" applyAlignment="1">
      <alignment horizontal="center" vertical="top" wrapText="1"/>
    </xf>
    <xf numFmtId="4" fontId="21" fillId="8" borderId="46" xfId="0" quotePrefix="1" applyNumberFormat="1" applyFont="1" applyFill="1" applyBorder="1" applyAlignment="1">
      <alignment horizontal="center" vertical="top" wrapText="1"/>
    </xf>
    <xf numFmtId="0" fontId="21" fillId="8" borderId="46" xfId="0" applyFont="1" applyFill="1" applyBorder="1" applyAlignment="1">
      <alignment horizontal="center" vertical="top" wrapText="1"/>
    </xf>
    <xf numFmtId="4" fontId="24" fillId="8" borderId="47" xfId="0" applyNumberFormat="1" applyFont="1" applyFill="1" applyBorder="1" applyAlignment="1">
      <alignment horizontal="center" vertical="top" wrapText="1"/>
    </xf>
    <xf numFmtId="169" fontId="5" fillId="4" borderId="32" xfId="2" applyNumberFormat="1" applyFont="1" applyFill="1" applyBorder="1" applyAlignment="1">
      <alignment horizontal="center"/>
    </xf>
    <xf numFmtId="39" fontId="5" fillId="4" borderId="29" xfId="0" applyNumberFormat="1" applyFont="1" applyFill="1" applyBorder="1" applyAlignment="1">
      <alignment horizontal="right" indent="1"/>
    </xf>
    <xf numFmtId="170" fontId="5" fillId="4" borderId="38" xfId="2" applyNumberFormat="1" applyFont="1" applyFill="1" applyBorder="1" applyAlignment="1">
      <alignment horizontal="center"/>
    </xf>
    <xf numFmtId="170" fontId="5" fillId="4" borderId="32" xfId="2" applyNumberFormat="1" applyFont="1" applyFill="1" applyBorder="1" applyAlignment="1">
      <alignment horizontal="center"/>
    </xf>
    <xf numFmtId="171" fontId="10" fillId="4" borderId="29" xfId="2" applyNumberFormat="1" applyFont="1" applyFill="1" applyBorder="1" applyAlignment="1">
      <alignment horizontal="center"/>
    </xf>
    <xf numFmtId="0" fontId="17" fillId="0" borderId="41" xfId="0" applyFont="1" applyBorder="1" applyAlignment="1">
      <alignment horizontal="center" textRotation="90" wrapText="1"/>
    </xf>
    <xf numFmtId="0" fontId="11" fillId="0" borderId="7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4" fontId="10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13" fillId="6" borderId="0" xfId="0" applyFon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11" fillId="6" borderId="7" xfId="0" applyFont="1" applyFill="1" applyBorder="1" applyAlignment="1">
      <alignment horizontal="center" vertical="top"/>
    </xf>
    <xf numFmtId="0" fontId="5" fillId="6" borderId="0" xfId="0" applyFont="1" applyFill="1" applyAlignment="1">
      <alignment horizontal="center"/>
    </xf>
    <xf numFmtId="0" fontId="13" fillId="6" borderId="0" xfId="0" applyFont="1" applyFill="1" applyAlignment="1">
      <alignment horizontal="center" vertical="top"/>
    </xf>
    <xf numFmtId="37" fontId="15" fillId="0" borderId="40" xfId="1" applyNumberFormat="1" applyFont="1" applyBorder="1" applyAlignment="1">
      <alignment horizontal="center" wrapText="1"/>
    </xf>
  </cellXfs>
  <cellStyles count="5">
    <cellStyle name="Accent6" xfId="3" builtinId="49"/>
    <cellStyle name="Comma" xfId="1" builtinId="3"/>
    <cellStyle name="Currency" xfId="4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FF66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25400</xdr:colOff>
          <xdr:row>0</xdr:row>
          <xdr:rowOff>31750</xdr:rowOff>
        </xdr:from>
        <xdr:to>
          <xdr:col>3</xdr:col>
          <xdr:colOff>711200</xdr:colOff>
          <xdr:row>0</xdr:row>
          <xdr:rowOff>355600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25400</xdr:colOff>
          <xdr:row>0</xdr:row>
          <xdr:rowOff>31750</xdr:rowOff>
        </xdr:from>
        <xdr:to>
          <xdr:col>3</xdr:col>
          <xdr:colOff>711200</xdr:colOff>
          <xdr:row>0</xdr:row>
          <xdr:rowOff>355600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8"/>
  <sheetViews>
    <sheetView topLeftCell="A24" workbookViewId="0">
      <selection activeCell="A29" sqref="A29:M32"/>
    </sheetView>
  </sheetViews>
  <sheetFormatPr defaultRowHeight="14.5" x14ac:dyDescent="0.35"/>
  <cols>
    <col min="1" max="1" width="5" customWidth="1"/>
    <col min="2" max="2" width="18.81640625" customWidth="1"/>
    <col min="3" max="4" width="10.81640625" customWidth="1"/>
    <col min="5" max="6" width="9.81640625" customWidth="1"/>
    <col min="7" max="7" width="10.81640625" customWidth="1"/>
    <col min="8" max="8" width="14.1796875" customWidth="1"/>
    <col min="9" max="9" width="14.08984375" customWidth="1"/>
    <col min="10" max="10" width="14.1796875" customWidth="1"/>
    <col min="11" max="11" width="14.81640625" customWidth="1"/>
    <col min="12" max="12" width="10.08984375" customWidth="1"/>
    <col min="13" max="13" width="4.453125" customWidth="1"/>
    <col min="14" max="14" width="17.36328125" customWidth="1"/>
    <col min="15" max="16" width="6.6328125" customWidth="1"/>
  </cols>
  <sheetData>
    <row r="1" spans="1:17" s="3" customFormat="1" ht="40.25" customHeight="1" x14ac:dyDescent="0.4">
      <c r="A1" s="215" t="s">
        <v>9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"/>
      <c r="O1" s="2"/>
      <c r="P1" s="2"/>
    </row>
    <row r="2" spans="1:17" s="3" customFormat="1" ht="14" x14ac:dyDescent="0.3">
      <c r="A2" s="216" t="s">
        <v>10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"/>
      <c r="O2" s="2"/>
      <c r="P2" s="2"/>
    </row>
    <row r="3" spans="1:17" s="3" customFormat="1" ht="14" x14ac:dyDescent="0.3">
      <c r="A3" s="216" t="s">
        <v>22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"/>
      <c r="O3" s="2"/>
      <c r="P3" s="2"/>
      <c r="Q3" s="4"/>
    </row>
    <row r="4" spans="1:17" s="3" customFormat="1" ht="7.25" customHeight="1" x14ac:dyDescent="0.3">
      <c r="A4" s="217"/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84"/>
      <c r="O4" s="84"/>
      <c r="P4" s="5"/>
    </row>
    <row r="5" spans="1:17" s="3" customFormat="1" ht="18" x14ac:dyDescent="0.3">
      <c r="A5" s="218" t="s">
        <v>11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6"/>
      <c r="O5" s="6"/>
      <c r="P5" s="6"/>
    </row>
    <row r="6" spans="1:17" s="3" customFormat="1" ht="18" x14ac:dyDescent="0.3">
      <c r="A6" s="218" t="s">
        <v>23</v>
      </c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6"/>
      <c r="O6" s="6"/>
      <c r="P6" s="6"/>
    </row>
    <row r="7" spans="1:17" s="3" customFormat="1" ht="8.5" customHeight="1" x14ac:dyDescent="0.3"/>
    <row r="8" spans="1:17" s="3" customFormat="1" ht="14" x14ac:dyDescent="0.3">
      <c r="A8" s="7" t="s">
        <v>4</v>
      </c>
      <c r="C8" s="8" t="s">
        <v>1</v>
      </c>
      <c r="D8" s="8"/>
      <c r="E8" s="8"/>
      <c r="F8" s="8"/>
      <c r="G8" s="9"/>
      <c r="H8" s="9"/>
      <c r="I8" s="9"/>
      <c r="J8" s="9"/>
      <c r="K8" s="9"/>
      <c r="L8" s="8"/>
      <c r="M8" s="8"/>
    </row>
    <row r="9" spans="1:17" s="3" customFormat="1" ht="14" x14ac:dyDescent="0.3">
      <c r="C9" s="10" t="s">
        <v>17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4"/>
    </row>
    <row r="10" spans="1:17" s="3" customFormat="1" ht="14" x14ac:dyDescent="0.3">
      <c r="C10" s="12" t="s">
        <v>15</v>
      </c>
      <c r="D10" s="13"/>
      <c r="E10" s="13"/>
      <c r="F10" s="13"/>
      <c r="G10" s="13"/>
      <c r="H10" s="13"/>
      <c r="I10" s="13"/>
      <c r="J10" s="13"/>
      <c r="K10" s="13"/>
      <c r="L10" s="13"/>
      <c r="M10" s="12"/>
      <c r="N10" s="4"/>
      <c r="O10" s="4"/>
    </row>
    <row r="11" spans="1:17" s="3" customFormat="1" ht="14" x14ac:dyDescent="0.3"/>
    <row r="12" spans="1:17" s="3" customFormat="1" ht="18" x14ac:dyDescent="0.4">
      <c r="A12" s="213" t="s">
        <v>3</v>
      </c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83"/>
    </row>
    <row r="13" spans="1:17" s="3" customFormat="1" ht="14" x14ac:dyDescent="0.3">
      <c r="I13" s="14" t="s">
        <v>16</v>
      </c>
      <c r="J13" s="81">
        <v>80</v>
      </c>
    </row>
    <row r="14" spans="1:17" s="3" customFormat="1" ht="14" x14ac:dyDescent="0.3">
      <c r="I14" s="15"/>
      <c r="J14" s="15"/>
      <c r="K14" s="16" t="s">
        <v>33</v>
      </c>
      <c r="L14" s="17">
        <f>MAX(G20:G27)</f>
        <v>0.13</v>
      </c>
    </row>
    <row r="15" spans="1:17" s="3" customFormat="1" ht="14" x14ac:dyDescent="0.3">
      <c r="I15" s="15"/>
      <c r="J15" s="15"/>
      <c r="K15" s="16" t="s">
        <v>35</v>
      </c>
      <c r="L15" s="18">
        <f>AVERAGE(G20:G27)</f>
        <v>0.11124999999999999</v>
      </c>
    </row>
    <row r="16" spans="1:17" s="3" customFormat="1" ht="14" x14ac:dyDescent="0.3">
      <c r="H16" s="15"/>
      <c r="I16" s="15"/>
      <c r="J16" s="15"/>
      <c r="K16" s="19" t="s">
        <v>34</v>
      </c>
      <c r="L16" s="18">
        <f>MIN(G20:G27)</f>
        <v>0.09</v>
      </c>
    </row>
    <row r="17" spans="1:15" s="3" customFormat="1" ht="14" x14ac:dyDescent="0.3">
      <c r="A17" s="214" t="s">
        <v>19</v>
      </c>
      <c r="B17" s="214"/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82"/>
      <c r="O17" s="82"/>
    </row>
    <row r="18" spans="1:15" s="3" customFormat="1" thickBot="1" x14ac:dyDescent="0.35">
      <c r="H18" s="20"/>
      <c r="I18" s="20"/>
      <c r="J18" s="20"/>
      <c r="K18" s="21"/>
      <c r="L18" s="22"/>
    </row>
    <row r="19" spans="1:15" s="3" customFormat="1" ht="100.25" customHeight="1" x14ac:dyDescent="0.3">
      <c r="A19" s="23" t="s">
        <v>0</v>
      </c>
      <c r="B19" s="24" t="s">
        <v>2</v>
      </c>
      <c r="C19" s="25" t="s">
        <v>31</v>
      </c>
      <c r="D19" s="25" t="s">
        <v>24</v>
      </c>
      <c r="E19" s="25" t="s">
        <v>25</v>
      </c>
      <c r="F19" s="25" t="s">
        <v>28</v>
      </c>
      <c r="G19" s="26" t="s">
        <v>37</v>
      </c>
      <c r="H19" s="26" t="s">
        <v>38</v>
      </c>
      <c r="I19" s="26" t="s">
        <v>36</v>
      </c>
      <c r="J19" s="26" t="s">
        <v>39</v>
      </c>
      <c r="K19" s="79" t="s">
        <v>40</v>
      </c>
      <c r="L19" s="27" t="s">
        <v>30</v>
      </c>
      <c r="M19" s="28" t="s">
        <v>18</v>
      </c>
      <c r="N19" s="1"/>
    </row>
    <row r="20" spans="1:15" s="3" customFormat="1" ht="14" x14ac:dyDescent="0.3">
      <c r="A20" s="29">
        <v>1</v>
      </c>
      <c r="B20" s="30" t="s">
        <v>5</v>
      </c>
      <c r="C20" s="31" t="s">
        <v>26</v>
      </c>
      <c r="D20" s="31">
        <v>295</v>
      </c>
      <c r="E20" s="32">
        <v>0</v>
      </c>
      <c r="F20" s="32">
        <f>SUM(D20:E20)</f>
        <v>295</v>
      </c>
      <c r="G20" s="33">
        <v>0.11</v>
      </c>
      <c r="H20" s="34">
        <f t="shared" ref="H20:H27" si="0">G20-L$16</f>
        <v>2.0000000000000004E-2</v>
      </c>
      <c r="I20" s="35">
        <f t="shared" ref="I20:I27" si="1">H20/L$15</f>
        <v>0.17977528089887646</v>
      </c>
      <c r="J20" s="36">
        <f t="shared" ref="J20:J27" si="2">I20*J$13</f>
        <v>14.382022471910116</v>
      </c>
      <c r="K20" s="37">
        <f t="shared" ref="K20:K27" si="3">IF(G20="","",IF(I20&gt;1,0,J$13-J20))</f>
        <v>65.617977528089881</v>
      </c>
      <c r="L20" s="38">
        <f>IF(OR(D20="",G20=""),"",IF(D20="","",K20+F20))</f>
        <v>360.61797752808991</v>
      </c>
      <c r="M20" s="39">
        <v>5</v>
      </c>
    </row>
    <row r="21" spans="1:15" s="3" customFormat="1" thickBot="1" x14ac:dyDescent="0.35">
      <c r="A21" s="29">
        <v>2</v>
      </c>
      <c r="B21" s="40" t="s">
        <v>6</v>
      </c>
      <c r="C21" s="41" t="s">
        <v>26</v>
      </c>
      <c r="D21" s="41">
        <v>312</v>
      </c>
      <c r="E21" s="42">
        <v>0</v>
      </c>
      <c r="F21" s="42">
        <f t="shared" ref="F21:F27" si="4">SUM(D21:E21)</f>
        <v>312</v>
      </c>
      <c r="G21" s="43">
        <v>0.13</v>
      </c>
      <c r="H21" s="44">
        <f t="shared" si="0"/>
        <v>4.0000000000000008E-2</v>
      </c>
      <c r="I21" s="45">
        <f t="shared" si="1"/>
        <v>0.35955056179775291</v>
      </c>
      <c r="J21" s="46">
        <f t="shared" si="2"/>
        <v>28.764044943820231</v>
      </c>
      <c r="K21" s="47">
        <f t="shared" si="3"/>
        <v>51.235955056179769</v>
      </c>
      <c r="L21" s="48">
        <f>IF(OR(D21="",G21=""),"",IF(D21="","",K21+F21))</f>
        <v>363.23595505617976</v>
      </c>
      <c r="M21" s="49">
        <v>4</v>
      </c>
    </row>
    <row r="22" spans="1:15" s="3" customFormat="1" thickBot="1" x14ac:dyDescent="0.35">
      <c r="A22" s="29">
        <v>3</v>
      </c>
      <c r="B22" s="40" t="s">
        <v>7</v>
      </c>
      <c r="C22" s="41" t="s">
        <v>27</v>
      </c>
      <c r="D22" s="50">
        <v>300</v>
      </c>
      <c r="E22" s="51">
        <f>D23*5%</f>
        <v>16.75</v>
      </c>
      <c r="F22" s="52">
        <f t="shared" si="4"/>
        <v>316.75</v>
      </c>
      <c r="G22" s="43">
        <v>0.1</v>
      </c>
      <c r="H22" s="44">
        <f t="shared" si="0"/>
        <v>1.0000000000000009E-2</v>
      </c>
      <c r="I22" s="45">
        <f t="shared" si="1"/>
        <v>8.9887640449438297E-2</v>
      </c>
      <c r="J22" s="46">
        <f t="shared" si="2"/>
        <v>7.191011235955064</v>
      </c>
      <c r="K22" s="47">
        <f t="shared" si="3"/>
        <v>72.80898876404494</v>
      </c>
      <c r="L22" s="48">
        <f>IF(OR(D22="",G22=""),"",IF(D22="","",K22+F22))</f>
        <v>389.55898876404495</v>
      </c>
      <c r="M22" s="49">
        <v>2</v>
      </c>
    </row>
    <row r="23" spans="1:15" s="3" customFormat="1" thickBot="1" x14ac:dyDescent="0.35">
      <c r="A23" s="29">
        <v>4</v>
      </c>
      <c r="B23" s="40" t="s">
        <v>8</v>
      </c>
      <c r="C23" s="50" t="s">
        <v>26</v>
      </c>
      <c r="D23" s="53">
        <v>335</v>
      </c>
      <c r="E23" s="52">
        <v>0</v>
      </c>
      <c r="F23" s="42">
        <f t="shared" si="4"/>
        <v>335</v>
      </c>
      <c r="G23" s="43">
        <v>0.12</v>
      </c>
      <c r="H23" s="44">
        <f t="shared" si="0"/>
        <v>0.03</v>
      </c>
      <c r="I23" s="45">
        <f t="shared" si="1"/>
        <v>0.2696629213483146</v>
      </c>
      <c r="J23" s="46">
        <f t="shared" si="2"/>
        <v>21.573033707865168</v>
      </c>
      <c r="K23" s="47">
        <f t="shared" si="3"/>
        <v>58.426966292134836</v>
      </c>
      <c r="L23" s="47">
        <f t="shared" ref="L23:L27" si="5">IF(OR(D23="",G23=""),"",IF(D23="","",K23+F23))</f>
        <v>393.42696629213481</v>
      </c>
      <c r="M23" s="54">
        <v>1</v>
      </c>
    </row>
    <row r="24" spans="1:15" s="3" customFormat="1" thickBot="1" x14ac:dyDescent="0.35">
      <c r="A24" s="29">
        <v>5</v>
      </c>
      <c r="B24" s="40" t="s">
        <v>12</v>
      </c>
      <c r="C24" s="41" t="s">
        <v>26</v>
      </c>
      <c r="D24" s="41">
        <v>276</v>
      </c>
      <c r="E24" s="42">
        <v>0</v>
      </c>
      <c r="F24" s="55">
        <f t="shared" si="4"/>
        <v>276</v>
      </c>
      <c r="G24" s="56">
        <v>0.09</v>
      </c>
      <c r="H24" s="57">
        <f t="shared" si="0"/>
        <v>0</v>
      </c>
      <c r="I24" s="45">
        <f t="shared" si="1"/>
        <v>0</v>
      </c>
      <c r="J24" s="46">
        <f t="shared" si="2"/>
        <v>0</v>
      </c>
      <c r="K24" s="47">
        <f t="shared" si="3"/>
        <v>80</v>
      </c>
      <c r="L24" s="48">
        <f t="shared" si="5"/>
        <v>356</v>
      </c>
      <c r="M24" s="49">
        <v>7</v>
      </c>
    </row>
    <row r="25" spans="1:15" s="3" customFormat="1" ht="14" x14ac:dyDescent="0.3">
      <c r="A25" s="29">
        <v>6</v>
      </c>
      <c r="B25" s="40" t="s">
        <v>13</v>
      </c>
      <c r="C25" s="41" t="s">
        <v>26</v>
      </c>
      <c r="D25" s="41">
        <v>285</v>
      </c>
      <c r="E25" s="42">
        <v>0</v>
      </c>
      <c r="F25" s="42">
        <f t="shared" si="4"/>
        <v>285</v>
      </c>
      <c r="G25" s="43">
        <v>9.9500000000000005E-2</v>
      </c>
      <c r="H25" s="44">
        <f t="shared" si="0"/>
        <v>9.5000000000000084E-3</v>
      </c>
      <c r="I25" s="45">
        <f t="shared" si="1"/>
        <v>8.5393258426966379E-2</v>
      </c>
      <c r="J25" s="46">
        <f t="shared" si="2"/>
        <v>6.8314606741573103</v>
      </c>
      <c r="K25" s="47">
        <f t="shared" si="3"/>
        <v>73.168539325842687</v>
      </c>
      <c r="L25" s="48">
        <f t="shared" si="5"/>
        <v>358.16853932584269</v>
      </c>
      <c r="M25" s="49">
        <v>6</v>
      </c>
    </row>
    <row r="26" spans="1:15" s="3" customFormat="1" ht="14" x14ac:dyDescent="0.3">
      <c r="A26" s="29">
        <v>7</v>
      </c>
      <c r="B26" s="40" t="s">
        <v>14</v>
      </c>
      <c r="C26" s="41" t="s">
        <v>26</v>
      </c>
      <c r="D26" s="41">
        <v>305</v>
      </c>
      <c r="E26" s="42">
        <v>0</v>
      </c>
      <c r="F26" s="42">
        <f t="shared" si="4"/>
        <v>305</v>
      </c>
      <c r="G26" s="43">
        <v>0.115</v>
      </c>
      <c r="H26" s="44">
        <f t="shared" si="0"/>
        <v>2.5000000000000008E-2</v>
      </c>
      <c r="I26" s="45">
        <f t="shared" si="1"/>
        <v>0.22471910112359561</v>
      </c>
      <c r="J26" s="46">
        <f t="shared" si="2"/>
        <v>17.977528089887649</v>
      </c>
      <c r="K26" s="47">
        <f t="shared" si="3"/>
        <v>62.022471910112351</v>
      </c>
      <c r="L26" s="48">
        <f t="shared" si="5"/>
        <v>367.02247191011236</v>
      </c>
      <c r="M26" s="49">
        <v>3</v>
      </c>
    </row>
    <row r="27" spans="1:15" s="3" customFormat="1" thickBot="1" x14ac:dyDescent="0.35">
      <c r="A27" s="58">
        <v>8</v>
      </c>
      <c r="B27" s="59" t="s">
        <v>29</v>
      </c>
      <c r="C27" s="60" t="s">
        <v>26</v>
      </c>
      <c r="D27" s="60">
        <v>265</v>
      </c>
      <c r="E27" s="61">
        <v>0</v>
      </c>
      <c r="F27" s="61">
        <f t="shared" si="4"/>
        <v>265</v>
      </c>
      <c r="G27" s="62">
        <v>0.1255</v>
      </c>
      <c r="H27" s="63">
        <f t="shared" si="0"/>
        <v>3.5500000000000004E-2</v>
      </c>
      <c r="I27" s="64">
        <f t="shared" si="1"/>
        <v>0.31910112359550569</v>
      </c>
      <c r="J27" s="65">
        <f t="shared" si="2"/>
        <v>25.528089887640455</v>
      </c>
      <c r="K27" s="66">
        <f t="shared" si="3"/>
        <v>54.471910112359545</v>
      </c>
      <c r="L27" s="67">
        <f t="shared" si="5"/>
        <v>319.47191011235952</v>
      </c>
      <c r="M27" s="68">
        <v>8</v>
      </c>
    </row>
    <row r="28" spans="1:15" s="3" customFormat="1" thickBot="1" x14ac:dyDescent="0.35"/>
    <row r="29" spans="1:15" s="3" customFormat="1" ht="14" x14ac:dyDescent="0.3">
      <c r="A29" s="91" t="s">
        <v>32</v>
      </c>
      <c r="B29" s="91"/>
      <c r="C29" s="69"/>
      <c r="D29" s="69"/>
      <c r="E29" s="69"/>
      <c r="F29" s="69"/>
      <c r="G29" s="69"/>
      <c r="H29" s="69"/>
      <c r="I29" s="69"/>
      <c r="J29" s="70"/>
      <c r="K29" s="70"/>
      <c r="L29" s="70"/>
      <c r="M29" s="71"/>
    </row>
    <row r="30" spans="1:15" s="3" customFormat="1" ht="14" x14ac:dyDescent="0.3">
      <c r="A30" s="92"/>
      <c r="B30" s="78"/>
      <c r="C30" s="72"/>
      <c r="D30" s="72"/>
      <c r="E30" s="72"/>
      <c r="F30" s="72"/>
      <c r="G30" s="72"/>
      <c r="H30" s="72"/>
      <c r="I30" s="72"/>
      <c r="J30" s="73"/>
      <c r="K30" s="73"/>
      <c r="L30" s="73"/>
      <c r="M30" s="74"/>
    </row>
    <row r="31" spans="1:15" s="3" customFormat="1" ht="14" x14ac:dyDescent="0.3">
      <c r="A31" s="92"/>
      <c r="B31" s="94"/>
      <c r="C31" s="75"/>
      <c r="D31" s="75"/>
      <c r="E31" s="75"/>
      <c r="F31" s="72"/>
      <c r="G31" s="72"/>
      <c r="H31" s="75"/>
      <c r="I31" s="75"/>
      <c r="J31" s="76"/>
      <c r="K31" s="76"/>
      <c r="L31" s="73"/>
      <c r="M31" s="74"/>
    </row>
    <row r="32" spans="1:15" s="3" customFormat="1" ht="15" customHeight="1" thickBot="1" x14ac:dyDescent="0.35">
      <c r="A32" s="93"/>
      <c r="B32" s="212" t="s">
        <v>20</v>
      </c>
      <c r="C32" s="212"/>
      <c r="D32" s="212"/>
      <c r="E32" s="212"/>
      <c r="F32" s="77"/>
      <c r="G32" s="77"/>
      <c r="H32" s="212" t="s">
        <v>21</v>
      </c>
      <c r="I32" s="212"/>
      <c r="J32" s="212"/>
      <c r="K32" s="212"/>
      <c r="L32" s="77"/>
      <c r="M32" s="80"/>
    </row>
    <row r="33" spans="2:16" s="3" customFormat="1" ht="14" x14ac:dyDescent="0.3">
      <c r="B33" s="72"/>
      <c r="C33" s="86"/>
      <c r="D33" s="86"/>
      <c r="E33" s="86"/>
      <c r="F33" s="86"/>
      <c r="G33" s="86"/>
      <c r="H33" s="87"/>
      <c r="I33" s="86"/>
      <c r="J33" s="86"/>
      <c r="K33" s="86"/>
      <c r="L33" s="86"/>
      <c r="M33" s="87"/>
    </row>
    <row r="34" spans="2:16" s="3" customFormat="1" ht="14" x14ac:dyDescent="0.3">
      <c r="B34" s="72"/>
      <c r="C34" s="86"/>
      <c r="D34" s="86"/>
      <c r="E34" s="86"/>
      <c r="F34" s="86"/>
      <c r="G34" s="86"/>
      <c r="H34" s="87"/>
      <c r="I34" s="86"/>
      <c r="J34" s="86"/>
      <c r="K34" s="86"/>
      <c r="L34" s="86"/>
      <c r="M34" s="87"/>
    </row>
    <row r="35" spans="2:16" s="3" customFormat="1" ht="14" x14ac:dyDescent="0.3">
      <c r="B35" s="72"/>
      <c r="C35" s="86"/>
      <c r="D35" s="86"/>
      <c r="E35" s="86"/>
      <c r="F35" s="86"/>
      <c r="G35" s="86"/>
      <c r="H35" s="87"/>
      <c r="I35" s="86"/>
      <c r="J35" s="86"/>
      <c r="K35" s="86"/>
      <c r="L35" s="86"/>
      <c r="M35" s="87"/>
    </row>
    <row r="36" spans="2:16" s="3" customFormat="1" ht="14" x14ac:dyDescent="0.3">
      <c r="D36" s="78"/>
      <c r="E36" s="78"/>
      <c r="F36" s="78"/>
      <c r="G36" s="72"/>
      <c r="H36" s="72"/>
      <c r="I36" s="72"/>
      <c r="J36" s="72"/>
      <c r="K36" s="72"/>
      <c r="L36" s="73"/>
      <c r="M36" s="73"/>
      <c r="N36" s="73"/>
      <c r="O36" s="72"/>
      <c r="P36" s="72"/>
    </row>
    <row r="37" spans="2:16" s="3" customFormat="1" ht="12" customHeight="1" x14ac:dyDescent="0.3">
      <c r="D37" s="78"/>
      <c r="E37" s="78"/>
      <c r="F37" s="78"/>
      <c r="G37" s="72"/>
      <c r="H37" s="72"/>
      <c r="I37" s="72"/>
      <c r="J37" s="72"/>
      <c r="K37" s="72"/>
      <c r="L37" s="85"/>
      <c r="M37" s="88" t="s">
        <v>42</v>
      </c>
      <c r="N37" s="73"/>
      <c r="O37" s="72"/>
      <c r="P37" s="72"/>
    </row>
    <row r="38" spans="2:16" s="3" customFormat="1" ht="10.25" customHeight="1" x14ac:dyDescent="0.3">
      <c r="D38" s="78"/>
      <c r="E38" s="78"/>
      <c r="F38" s="78"/>
      <c r="G38" s="72"/>
      <c r="H38" s="72"/>
      <c r="I38" s="72"/>
      <c r="J38" s="72"/>
      <c r="K38" s="72"/>
      <c r="L38" s="90"/>
      <c r="M38" s="89" t="s">
        <v>43</v>
      </c>
      <c r="N38" s="73"/>
      <c r="O38" s="72"/>
      <c r="P38" s="72"/>
    </row>
  </sheetData>
  <mergeCells count="10">
    <mergeCell ref="H32:K32"/>
    <mergeCell ref="B32:E32"/>
    <mergeCell ref="A12:M12"/>
    <mergeCell ref="A17:M17"/>
    <mergeCell ref="A1:M1"/>
    <mergeCell ref="A2:M2"/>
    <mergeCell ref="A3:M3"/>
    <mergeCell ref="A4:M4"/>
    <mergeCell ref="A5:M5"/>
    <mergeCell ref="A6:M6"/>
  </mergeCells>
  <printOptions horizontalCentered="1"/>
  <pageMargins left="0.5" right="0.5" top="0.7" bottom="0.7" header="0.3" footer="0.3"/>
  <pageSetup scale="78" orientation="landscape" r:id="rId1"/>
  <drawing r:id="rId2"/>
  <legacyDrawing r:id="rId3"/>
  <oleObjects>
    <mc:AlternateContent xmlns:mc="http://schemas.openxmlformats.org/markup-compatibility/2006">
      <mc:Choice Requires="x14">
        <oleObject progId="MSPhotoEd.3" shapeId="6145" r:id="rId4">
          <objectPr defaultSize="0" autoPict="0" r:id="rId5">
            <anchor moveWithCells="1" sizeWithCells="1">
              <from>
                <xdr:col>0</xdr:col>
                <xdr:colOff>25400</xdr:colOff>
                <xdr:row>0</xdr:row>
                <xdr:rowOff>31750</xdr:rowOff>
              </from>
              <to>
                <xdr:col>3</xdr:col>
                <xdr:colOff>711200</xdr:colOff>
                <xdr:row>0</xdr:row>
                <xdr:rowOff>355600</xdr:rowOff>
              </to>
            </anchor>
          </objectPr>
        </oleObject>
      </mc:Choice>
      <mc:Fallback>
        <oleObject progId="MSPhotoEd.3" shapeId="614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9"/>
  <sheetViews>
    <sheetView tabSelected="1" workbookViewId="0">
      <selection activeCell="A30" sqref="A30:XFD30"/>
    </sheetView>
  </sheetViews>
  <sheetFormatPr defaultRowHeight="14.5" x14ac:dyDescent="0.35"/>
  <cols>
    <col min="1" max="1" width="2.54296875" customWidth="1"/>
    <col min="2" max="2" width="18.81640625" customWidth="1"/>
    <col min="3" max="3" width="7.90625" customWidth="1"/>
    <col min="4" max="4" width="7.81640625" customWidth="1"/>
    <col min="5" max="5" width="10" customWidth="1"/>
    <col min="6" max="6" width="7.6328125" customWidth="1"/>
    <col min="7" max="7" width="9.08984375" customWidth="1"/>
    <col min="8" max="8" width="8.7265625" customWidth="1"/>
    <col min="9" max="9" width="10" customWidth="1"/>
    <col min="10" max="10" width="9" customWidth="1"/>
    <col min="11" max="11" width="8.36328125" customWidth="1"/>
    <col min="12" max="12" width="8.1796875" customWidth="1"/>
    <col min="13" max="13" width="8.81640625" customWidth="1"/>
    <col min="14" max="14" width="9.08984375" customWidth="1"/>
    <col min="15" max="15" width="8.81640625" customWidth="1"/>
    <col min="16" max="16" width="6.6328125" customWidth="1"/>
  </cols>
  <sheetData>
    <row r="1" spans="1:17" s="95" customFormat="1" ht="40.25" customHeight="1" x14ac:dyDescent="0.4">
      <c r="A1" s="219" t="s">
        <v>9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101"/>
      <c r="O1" s="101"/>
      <c r="P1" s="101"/>
    </row>
    <row r="2" spans="1:17" s="95" customFormat="1" ht="14" x14ac:dyDescent="0.3">
      <c r="A2" s="220" t="s">
        <v>10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101"/>
      <c r="O2" s="101"/>
      <c r="P2" s="101"/>
    </row>
    <row r="3" spans="1:17" s="95" customFormat="1" ht="14" x14ac:dyDescent="0.3">
      <c r="A3" s="220" t="s">
        <v>22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101"/>
      <c r="O3" s="101"/>
      <c r="P3" s="101"/>
    </row>
    <row r="4" spans="1:17" s="95" customFormat="1" ht="7.25" customHeight="1" x14ac:dyDescent="0.3">
      <c r="A4" s="222"/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102"/>
      <c r="O4" s="102"/>
      <c r="P4" s="103"/>
    </row>
    <row r="5" spans="1:17" s="95" customFormat="1" ht="18" x14ac:dyDescent="0.3">
      <c r="A5" s="223" t="s">
        <v>41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104"/>
      <c r="O5" s="104"/>
      <c r="P5" s="104"/>
    </row>
    <row r="6" spans="1:17" s="95" customFormat="1" ht="18" x14ac:dyDescent="0.3">
      <c r="A6" s="223" t="s">
        <v>23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104"/>
      <c r="O6" s="104"/>
      <c r="P6" s="104"/>
    </row>
    <row r="7" spans="1:17" s="3" customFormat="1" ht="8.5" customHeight="1" x14ac:dyDescent="0.3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</row>
    <row r="8" spans="1:17" s="3" customFormat="1" ht="14" x14ac:dyDescent="0.3">
      <c r="A8" s="129" t="s">
        <v>4</v>
      </c>
      <c r="B8" s="95"/>
      <c r="C8" s="95"/>
      <c r="D8" s="95"/>
      <c r="E8" s="95"/>
      <c r="F8" s="95"/>
      <c r="G8" s="96"/>
      <c r="H8" s="96"/>
      <c r="I8" s="96"/>
      <c r="J8" s="96"/>
      <c r="K8" s="96"/>
      <c r="L8" s="95"/>
      <c r="M8" s="95"/>
      <c r="N8" s="95"/>
      <c r="O8" s="95"/>
      <c r="P8" s="95"/>
    </row>
    <row r="9" spans="1:17" s="3" customFormat="1" ht="14" x14ac:dyDescent="0.3">
      <c r="A9" s="127" t="s">
        <v>44</v>
      </c>
      <c r="B9" s="95"/>
      <c r="C9" s="95"/>
      <c r="D9" s="95"/>
      <c r="E9" s="95"/>
      <c r="F9" s="95"/>
      <c r="G9" s="96"/>
      <c r="H9" s="96"/>
      <c r="I9" s="96"/>
      <c r="J9" s="96"/>
      <c r="K9" s="96"/>
      <c r="L9" s="95"/>
      <c r="M9" s="95"/>
      <c r="N9" s="140" t="s">
        <v>79</v>
      </c>
      <c r="O9" s="146">
        <v>396</v>
      </c>
      <c r="P9" s="95"/>
    </row>
    <row r="10" spans="1:17" s="3" customFormat="1" ht="14" x14ac:dyDescent="0.3">
      <c r="A10" s="137" t="s">
        <v>48</v>
      </c>
      <c r="B10" s="8"/>
      <c r="C10" s="8"/>
      <c r="D10" s="9"/>
      <c r="E10" s="9"/>
      <c r="F10" s="9"/>
      <c r="G10" s="9"/>
      <c r="H10" s="96"/>
      <c r="I10" s="96"/>
      <c r="J10" s="96"/>
      <c r="K10" s="96"/>
      <c r="L10" s="95"/>
      <c r="M10" s="95"/>
      <c r="N10" s="140" t="s">
        <v>45</v>
      </c>
      <c r="O10" s="146">
        <v>80</v>
      </c>
      <c r="P10" s="95"/>
      <c r="Q10" s="95"/>
    </row>
    <row r="11" spans="1:17" s="3" customFormat="1" ht="14" x14ac:dyDescent="0.3">
      <c r="A11" s="138" t="s">
        <v>47</v>
      </c>
      <c r="B11" s="98"/>
      <c r="C11" s="97"/>
      <c r="D11" s="98"/>
      <c r="E11" s="98"/>
      <c r="F11" s="98"/>
      <c r="G11" s="98"/>
      <c r="H11" s="95"/>
      <c r="I11" s="95"/>
      <c r="J11" s="95"/>
      <c r="K11" s="95"/>
      <c r="L11" s="95"/>
      <c r="M11" s="95"/>
      <c r="N11" s="140" t="s">
        <v>46</v>
      </c>
      <c r="O11" s="146">
        <f>SUM(O9:O10)</f>
        <v>476</v>
      </c>
      <c r="P11" s="95"/>
      <c r="Q11" s="95"/>
    </row>
    <row r="12" spans="1:17" s="3" customFormat="1" ht="14" x14ac:dyDescent="0.3">
      <c r="A12" s="139" t="s">
        <v>17</v>
      </c>
      <c r="B12" s="10"/>
      <c r="C12" s="10"/>
      <c r="D12" s="10"/>
      <c r="E12" s="10"/>
      <c r="F12" s="10"/>
      <c r="G12" s="10"/>
      <c r="H12" s="95"/>
      <c r="I12" s="95"/>
      <c r="J12" s="95"/>
      <c r="K12" s="95"/>
      <c r="L12" s="95"/>
      <c r="M12" s="95"/>
      <c r="N12" s="140" t="s">
        <v>58</v>
      </c>
      <c r="O12" s="145">
        <v>10000000</v>
      </c>
      <c r="P12" s="95"/>
      <c r="Q12" s="95"/>
    </row>
    <row r="13" spans="1:17" s="95" customFormat="1" ht="13.5" customHeight="1" x14ac:dyDescent="0.3">
      <c r="G13" s="99"/>
      <c r="H13" s="99"/>
      <c r="I13" s="99"/>
      <c r="J13" s="99"/>
      <c r="K13" s="99"/>
      <c r="N13" s="141" t="s">
        <v>55</v>
      </c>
      <c r="O13" s="143">
        <f>MAX(E19:E23)</f>
        <v>1200000</v>
      </c>
    </row>
    <row r="14" spans="1:17" s="95" customFormat="1" ht="13.5" customHeight="1" x14ac:dyDescent="0.3">
      <c r="G14" s="99"/>
      <c r="H14" s="99"/>
      <c r="I14" s="99"/>
      <c r="J14" s="99"/>
      <c r="K14" s="99"/>
      <c r="N14" s="141" t="s">
        <v>56</v>
      </c>
      <c r="O14" s="144">
        <f>AVERAGE(E19:E23)</f>
        <v>1064000</v>
      </c>
    </row>
    <row r="15" spans="1:17" s="3" customFormat="1" ht="14" x14ac:dyDescent="0.3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142" t="s">
        <v>57</v>
      </c>
      <c r="O15" s="144">
        <f>MIN(E19:E23)</f>
        <v>995000</v>
      </c>
      <c r="P15" s="95"/>
      <c r="Q15" s="95"/>
    </row>
    <row r="16" spans="1:17" s="3" customFormat="1" thickBot="1" x14ac:dyDescent="0.35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100"/>
      <c r="M16" s="136"/>
      <c r="N16" s="99"/>
      <c r="O16" s="95"/>
      <c r="P16" s="95"/>
      <c r="Q16" s="95"/>
    </row>
    <row r="17" spans="1:19" s="99" customFormat="1" ht="58.25" customHeight="1" thickBot="1" x14ac:dyDescent="0.35">
      <c r="A17" s="211" t="s">
        <v>0</v>
      </c>
      <c r="B17" s="190" t="s">
        <v>51</v>
      </c>
      <c r="C17" s="191" t="s">
        <v>70</v>
      </c>
      <c r="D17" s="196" t="s">
        <v>37</v>
      </c>
      <c r="E17" s="197" t="s">
        <v>71</v>
      </c>
      <c r="F17" s="224" t="s">
        <v>72</v>
      </c>
      <c r="G17" s="224"/>
      <c r="H17" s="191" t="s">
        <v>73</v>
      </c>
      <c r="I17" s="191" t="s">
        <v>63</v>
      </c>
      <c r="J17" s="192" t="s">
        <v>64</v>
      </c>
      <c r="K17" s="193" t="s">
        <v>74</v>
      </c>
      <c r="L17" s="193" t="s">
        <v>65</v>
      </c>
      <c r="M17" s="194" t="s">
        <v>66</v>
      </c>
      <c r="N17" s="195" t="s">
        <v>67</v>
      </c>
      <c r="O17" s="189" t="s">
        <v>18</v>
      </c>
    </row>
    <row r="18" spans="1:19" s="154" customFormat="1" ht="65.650000000000006" customHeight="1" thickBot="1" x14ac:dyDescent="0.4">
      <c r="A18" s="198"/>
      <c r="B18" s="199" t="s">
        <v>80</v>
      </c>
      <c r="C18" s="199" t="s">
        <v>52</v>
      </c>
      <c r="D18" s="200" t="s">
        <v>81</v>
      </c>
      <c r="E18" s="199" t="s">
        <v>68</v>
      </c>
      <c r="F18" s="199" t="s">
        <v>69</v>
      </c>
      <c r="G18" s="199" t="s">
        <v>53</v>
      </c>
      <c r="H18" s="201" t="s">
        <v>75</v>
      </c>
      <c r="I18" s="199" t="s">
        <v>78</v>
      </c>
      <c r="J18" s="202" t="s">
        <v>76</v>
      </c>
      <c r="K18" s="200" t="s">
        <v>59</v>
      </c>
      <c r="L18" s="200" t="s">
        <v>54</v>
      </c>
      <c r="M18" s="203" t="s">
        <v>61</v>
      </c>
      <c r="N18" s="204" t="s">
        <v>62</v>
      </c>
      <c r="O18" s="205" t="s">
        <v>77</v>
      </c>
      <c r="P18" s="152"/>
      <c r="Q18" s="153"/>
      <c r="R18" s="153"/>
    </row>
    <row r="19" spans="1:19" s="3" customFormat="1" ht="15" customHeight="1" x14ac:dyDescent="0.3">
      <c r="A19" s="175">
        <v>1</v>
      </c>
      <c r="B19" s="176" t="s">
        <v>5</v>
      </c>
      <c r="C19" s="177">
        <v>360</v>
      </c>
      <c r="D19" s="178">
        <v>0.10249999999999999</v>
      </c>
      <c r="E19" s="179">
        <f>D19*O12</f>
        <v>1024999.9999999999</v>
      </c>
      <c r="F19" s="180" t="s">
        <v>26</v>
      </c>
      <c r="G19" s="181">
        <v>0</v>
      </c>
      <c r="H19" s="182">
        <f>IF((SMALL($E$20:$E$23,COUNTIF($E$20:$E$23,0)+1)*G19)&gt;50000,50000,(SMALL($E$20:$E$23,COUNTIF($E$20:$E$23,0)+1)*G19))</f>
        <v>0</v>
      </c>
      <c r="I19" s="183">
        <f>E19-H19</f>
        <v>1024999.9999999999</v>
      </c>
      <c r="J19" s="208">
        <f>I19-O$15</f>
        <v>29999.999999999884</v>
      </c>
      <c r="K19" s="184">
        <f>J19/O$14</f>
        <v>2.8195488721804402E-2</v>
      </c>
      <c r="L19" s="185">
        <f>K19*O$10</f>
        <v>2.2556390977443521</v>
      </c>
      <c r="M19" s="186">
        <f>IF(D19="","",IF(K19&gt;1,0,O$10-L19))</f>
        <v>77.74436090225565</v>
      </c>
      <c r="N19" s="187">
        <f>IF(OR(C19="",D19=""),"",IF(C19="","",M19+C19))</f>
        <v>437.74436090225566</v>
      </c>
      <c r="O19" s="188">
        <f>_xlfn.RANK.EQ(N19,N$19:N$23)</f>
        <v>1</v>
      </c>
      <c r="P19" s="95"/>
      <c r="Q19" s="95"/>
      <c r="R19" s="95"/>
    </row>
    <row r="20" spans="1:19" s="3" customFormat="1" ht="15" customHeight="1" x14ac:dyDescent="0.3">
      <c r="A20" s="174">
        <v>2</v>
      </c>
      <c r="B20" s="157" t="s">
        <v>6</v>
      </c>
      <c r="C20" s="158">
        <v>305</v>
      </c>
      <c r="D20" s="159">
        <v>9.9500000000000005E-2</v>
      </c>
      <c r="E20" s="160">
        <f>D20*O12</f>
        <v>995000</v>
      </c>
      <c r="F20" s="161" t="s">
        <v>26</v>
      </c>
      <c r="G20" s="162">
        <v>0</v>
      </c>
      <c r="H20" s="163">
        <f>IF((SMALL($E$20:$E$23,COUNTIF($E$20:$E$23,0)+1)*G20)&gt;50000,50000,(SMALL($E$20:$E$23,COUNTIF($E$20:$E$23,0)+1)*G20))</f>
        <v>0</v>
      </c>
      <c r="I20" s="164">
        <f>E20-H20</f>
        <v>995000</v>
      </c>
      <c r="J20" s="206">
        <f>I20-O$15</f>
        <v>0</v>
      </c>
      <c r="K20" s="166">
        <f>J20/O$14</f>
        <v>0</v>
      </c>
      <c r="L20" s="167">
        <f>K20*O$10</f>
        <v>0</v>
      </c>
      <c r="M20" s="168">
        <f>IF(D20="","",IF(K20&gt;1,0,O$10-L20))</f>
        <v>80</v>
      </c>
      <c r="N20" s="169">
        <f>IF(OR(C20="",D20=""),"",IF(C20="","",M20+C20))</f>
        <v>385</v>
      </c>
      <c r="O20" s="170">
        <f>_xlfn.RANK.EQ(N20,N$19:N$23)</f>
        <v>4</v>
      </c>
      <c r="P20" s="95"/>
      <c r="Q20" s="95"/>
      <c r="R20" s="95"/>
    </row>
    <row r="21" spans="1:19" s="3" customFormat="1" ht="15" customHeight="1" x14ac:dyDescent="0.3">
      <c r="A21" s="174">
        <v>3</v>
      </c>
      <c r="B21" s="157" t="s">
        <v>7</v>
      </c>
      <c r="C21" s="158">
        <v>320</v>
      </c>
      <c r="D21" s="159">
        <v>0.1</v>
      </c>
      <c r="E21" s="160">
        <f>D21*O12</f>
        <v>1000000</v>
      </c>
      <c r="F21" s="161" t="s">
        <v>49</v>
      </c>
      <c r="G21" s="162">
        <v>0.05</v>
      </c>
      <c r="H21" s="171">
        <f>IF((SMALL($E$20:$E$23,COUNTIF($E$20:$E$23,0)+1)*G21)&gt;50000,50000,(SMALL($E$20:$E$23,COUNTIF($E$20:$E$23,0)+1)*G21))</f>
        <v>49750</v>
      </c>
      <c r="I21" s="164">
        <f>E21-H21</f>
        <v>950250</v>
      </c>
      <c r="J21" s="209">
        <f>I21-O$15</f>
        <v>-44750</v>
      </c>
      <c r="K21" s="210">
        <f>J21/O$14</f>
        <v>-4.2058270676691732E-2</v>
      </c>
      <c r="L21" s="207">
        <f>K21*O$10</f>
        <v>-3.3646616541353387</v>
      </c>
      <c r="M21" s="168">
        <f>IF(D21="","",IF(K21&gt;1,0,O$10-L21))</f>
        <v>83.364661654135332</v>
      </c>
      <c r="N21" s="172">
        <f>IF(OR(C21="",D21=""),"",IF(C21="","",M21+C21))</f>
        <v>403.36466165413532</v>
      </c>
      <c r="O21" s="170">
        <f>_xlfn.RANK.EQ(N21,N$19:N$23)</f>
        <v>3</v>
      </c>
      <c r="P21" s="95"/>
      <c r="Q21" s="95"/>
      <c r="R21" s="95"/>
    </row>
    <row r="22" spans="1:19" s="3" customFormat="1" ht="15" customHeight="1" x14ac:dyDescent="0.3">
      <c r="A22" s="174">
        <v>4</v>
      </c>
      <c r="B22" s="157" t="s">
        <v>8</v>
      </c>
      <c r="C22" s="173">
        <v>285</v>
      </c>
      <c r="D22" s="159">
        <v>0.12</v>
      </c>
      <c r="E22" s="160">
        <f>D22*O12</f>
        <v>1200000</v>
      </c>
      <c r="F22" s="161" t="s">
        <v>60</v>
      </c>
      <c r="G22" s="162">
        <v>0.05</v>
      </c>
      <c r="H22" s="171">
        <f>IF((SMALL($E$20:$E$23,COUNTIF($E$20:$E$23,0)+1)*G22)&gt;50000,50000,(SMALL($E$20:$E$23,COUNTIF($E$20:$E$23,0)+1)*G22))</f>
        <v>49750</v>
      </c>
      <c r="I22" s="164">
        <f>E22-H22</f>
        <v>1150250</v>
      </c>
      <c r="J22" s="165">
        <f>I22-O$15</f>
        <v>155250</v>
      </c>
      <c r="K22" s="166">
        <f>J22/O$14</f>
        <v>0.14591165413533835</v>
      </c>
      <c r="L22" s="167">
        <f>K22*O$10</f>
        <v>11.672932330827068</v>
      </c>
      <c r="M22" s="168">
        <f>IF(D22="","",IF(K22&gt;1,0,O$10-L22))</f>
        <v>68.327067669172934</v>
      </c>
      <c r="N22" s="172">
        <f>IF(OR(C22="",D22=""),"",IF(C22="","",M22+C22))</f>
        <v>353.32706766917295</v>
      </c>
      <c r="O22" s="170">
        <f>_xlfn.RANK.EQ(N22,N$19:N$23)</f>
        <v>5</v>
      </c>
      <c r="P22" s="95"/>
      <c r="Q22" s="95"/>
      <c r="R22" s="95"/>
    </row>
    <row r="23" spans="1:19" s="3" customFormat="1" ht="15" customHeight="1" thickBot="1" x14ac:dyDescent="0.35">
      <c r="A23" s="128">
        <v>5</v>
      </c>
      <c r="B23" s="132" t="s">
        <v>12</v>
      </c>
      <c r="C23" s="60">
        <v>335</v>
      </c>
      <c r="D23" s="148">
        <v>0.11</v>
      </c>
      <c r="E23" s="147">
        <f>D23*O12</f>
        <v>1100000</v>
      </c>
      <c r="F23" s="133" t="s">
        <v>26</v>
      </c>
      <c r="G23" s="131">
        <v>0</v>
      </c>
      <c r="H23" s="130">
        <f>IF((SMALL($E$20:$E$23,COUNTIF($E$20:$E$23,0)+1)*G23)&gt;50000,50000,(SMALL($E$20:$E$23,COUNTIF($E$20:$E$23,0)+1)*G23))</f>
        <v>0</v>
      </c>
      <c r="I23" s="134">
        <f>E23-H23</f>
        <v>1100000</v>
      </c>
      <c r="J23" s="135">
        <f>I23-O$15</f>
        <v>105000</v>
      </c>
      <c r="K23" s="150">
        <f>J23/O$14</f>
        <v>9.8684210526315791E-2</v>
      </c>
      <c r="L23" s="151">
        <f>K23*O$10</f>
        <v>7.8947368421052637</v>
      </c>
      <c r="M23" s="66">
        <f>IF(D23="","",IF(K23&gt;1,0,O$10-L23))</f>
        <v>72.10526315789474</v>
      </c>
      <c r="N23" s="149">
        <f>IF(OR(C23="",D23=""),"",IF(C23="","",M23+C23))</f>
        <v>407.10526315789474</v>
      </c>
      <c r="O23" s="156">
        <f>_xlfn.RANK.EQ(N23,N$19:N$23)</f>
        <v>2</v>
      </c>
      <c r="P23" s="95"/>
      <c r="Q23" s="95"/>
      <c r="R23" s="95"/>
    </row>
    <row r="24" spans="1:19" s="3" customFormat="1" thickBot="1" x14ac:dyDescent="0.35">
      <c r="A24" s="95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</row>
    <row r="25" spans="1:19" s="3" customFormat="1" ht="14" x14ac:dyDescent="0.3">
      <c r="A25" s="95"/>
      <c r="B25" s="95"/>
      <c r="C25" s="155" t="s">
        <v>32</v>
      </c>
      <c r="D25" s="108"/>
      <c r="E25" s="109"/>
      <c r="F25" s="109"/>
      <c r="G25" s="109"/>
      <c r="H25" s="109"/>
      <c r="I25" s="109"/>
      <c r="J25" s="109"/>
      <c r="K25" s="109"/>
      <c r="L25" s="110"/>
      <c r="M25" s="110"/>
      <c r="N25" s="111"/>
      <c r="O25" s="95"/>
      <c r="P25" s="95"/>
      <c r="Q25" s="95"/>
      <c r="R25" s="95"/>
      <c r="S25" s="95"/>
    </row>
    <row r="26" spans="1:19" s="3" customFormat="1" ht="14" x14ac:dyDescent="0.3">
      <c r="A26" s="95"/>
      <c r="B26" s="95"/>
      <c r="C26" s="112"/>
      <c r="D26" s="113"/>
      <c r="E26" s="106"/>
      <c r="F26" s="106"/>
      <c r="G26" s="106"/>
      <c r="H26" s="106"/>
      <c r="I26" s="106"/>
      <c r="J26" s="106"/>
      <c r="K26" s="106"/>
      <c r="L26" s="105"/>
      <c r="M26" s="105"/>
      <c r="N26" s="114"/>
      <c r="O26" s="95"/>
      <c r="P26" s="95"/>
      <c r="Q26" s="95"/>
      <c r="R26" s="95"/>
      <c r="S26" s="95"/>
    </row>
    <row r="27" spans="1:19" s="3" customFormat="1" ht="14" x14ac:dyDescent="0.3">
      <c r="A27" s="95"/>
      <c r="B27" s="95"/>
      <c r="C27" s="112"/>
      <c r="D27" s="115"/>
      <c r="E27" s="116"/>
      <c r="F27" s="116"/>
      <c r="G27" s="116"/>
      <c r="H27" s="106"/>
      <c r="I27" s="106"/>
      <c r="J27" s="116"/>
      <c r="K27" s="116"/>
      <c r="L27" s="117"/>
      <c r="M27" s="117"/>
      <c r="N27" s="114"/>
      <c r="O27" s="95"/>
      <c r="P27" s="95"/>
      <c r="Q27" s="95"/>
      <c r="R27" s="95"/>
      <c r="S27" s="95"/>
    </row>
    <row r="28" spans="1:19" s="3" customFormat="1" thickBot="1" x14ac:dyDescent="0.35">
      <c r="A28" s="95"/>
      <c r="B28" s="95"/>
      <c r="C28" s="118"/>
      <c r="D28" s="221" t="s">
        <v>20</v>
      </c>
      <c r="E28" s="221"/>
      <c r="F28" s="221"/>
      <c r="G28" s="221"/>
      <c r="H28" s="119"/>
      <c r="I28" s="119"/>
      <c r="J28" s="221" t="s">
        <v>21</v>
      </c>
      <c r="K28" s="221"/>
      <c r="L28" s="221"/>
      <c r="M28" s="221"/>
      <c r="N28" s="120"/>
      <c r="O28" s="95"/>
      <c r="P28" s="95"/>
      <c r="Q28" s="95"/>
      <c r="R28" s="95"/>
      <c r="S28" s="95"/>
    </row>
    <row r="29" spans="1:19" s="3" customFormat="1" ht="14" x14ac:dyDescent="0.3">
      <c r="A29" s="95"/>
      <c r="B29" s="106"/>
      <c r="C29" s="121"/>
      <c r="D29" s="121"/>
      <c r="E29" s="121"/>
      <c r="F29" s="121"/>
      <c r="G29" s="121"/>
      <c r="H29" s="122"/>
      <c r="I29" s="121"/>
      <c r="J29" s="121"/>
      <c r="K29" s="121"/>
      <c r="L29" s="121"/>
      <c r="M29" s="122"/>
      <c r="N29" s="95"/>
      <c r="O29" s="95"/>
      <c r="P29" s="95"/>
      <c r="Q29" s="95"/>
      <c r="R29" s="95"/>
    </row>
    <row r="30" spans="1:19" s="3" customFormat="1" ht="14" x14ac:dyDescent="0.3">
      <c r="A30" s="95" t="s">
        <v>50</v>
      </c>
      <c r="B30" s="106"/>
      <c r="C30" s="121"/>
      <c r="D30" s="121"/>
      <c r="E30" s="121"/>
      <c r="F30" s="121"/>
      <c r="G30" s="121"/>
      <c r="H30" s="122"/>
      <c r="I30" s="121"/>
      <c r="J30" s="121"/>
      <c r="K30" s="121"/>
      <c r="L30" s="121"/>
      <c r="M30" s="122"/>
      <c r="N30" s="95"/>
      <c r="O30" s="95"/>
      <c r="P30" s="95"/>
      <c r="Q30" s="95"/>
      <c r="R30" s="95"/>
    </row>
    <row r="31" spans="1:19" s="3" customFormat="1" ht="14" x14ac:dyDescent="0.3">
      <c r="A31" s="95"/>
      <c r="B31" s="95"/>
      <c r="C31" s="95"/>
      <c r="D31" s="113"/>
      <c r="E31" s="113"/>
      <c r="F31" s="113"/>
      <c r="G31" s="106"/>
      <c r="H31" s="106"/>
      <c r="I31" s="106"/>
      <c r="J31" s="106"/>
      <c r="K31" s="106"/>
      <c r="L31" s="105"/>
      <c r="M31" s="105"/>
      <c r="N31" s="105"/>
      <c r="O31" s="106"/>
      <c r="P31" s="106"/>
      <c r="Q31" s="95"/>
      <c r="R31" s="95"/>
    </row>
    <row r="32" spans="1:19" s="3" customFormat="1" ht="12" customHeight="1" x14ac:dyDescent="0.3">
      <c r="A32" s="95"/>
      <c r="B32" s="95"/>
      <c r="C32" s="95"/>
      <c r="D32" s="113"/>
      <c r="E32" s="113"/>
      <c r="F32" s="113"/>
      <c r="G32" s="106"/>
      <c r="H32" s="106"/>
      <c r="I32" s="106"/>
      <c r="J32" s="106"/>
      <c r="K32" s="106"/>
      <c r="L32" s="123"/>
      <c r="M32" s="124"/>
      <c r="N32" s="105"/>
      <c r="O32" s="106"/>
      <c r="P32" s="106"/>
      <c r="Q32" s="95"/>
      <c r="R32" s="95"/>
    </row>
    <row r="33" spans="1:18" s="3" customFormat="1" ht="10.25" customHeight="1" x14ac:dyDescent="0.3">
      <c r="A33" s="95"/>
      <c r="B33" s="95"/>
      <c r="C33" s="95"/>
      <c r="D33" s="113"/>
      <c r="E33" s="113"/>
      <c r="F33" s="113"/>
      <c r="G33" s="106"/>
      <c r="H33" s="106"/>
      <c r="I33" s="106"/>
      <c r="J33" s="106"/>
      <c r="K33" s="106"/>
      <c r="L33" s="125"/>
      <c r="M33" s="126"/>
      <c r="N33" s="105"/>
      <c r="O33" s="106"/>
      <c r="P33" s="106"/>
      <c r="Q33" s="95"/>
      <c r="R33" s="95"/>
    </row>
    <row r="34" spans="1:18" x14ac:dyDescent="0.35">
      <c r="A34" s="107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</row>
    <row r="35" spans="1:18" x14ac:dyDescent="0.35">
      <c r="A35" s="107"/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</row>
    <row r="36" spans="1:18" x14ac:dyDescent="0.35">
      <c r="A36" s="107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</row>
    <row r="37" spans="1:18" x14ac:dyDescent="0.35">
      <c r="A37" s="107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</row>
    <row r="38" spans="1:18" x14ac:dyDescent="0.35">
      <c r="N38" s="107"/>
      <c r="O38" s="107"/>
      <c r="P38" s="107"/>
    </row>
    <row r="39" spans="1:18" x14ac:dyDescent="0.35">
      <c r="N39" s="107"/>
      <c r="O39" s="107"/>
      <c r="P39" s="107"/>
    </row>
    <row r="40" spans="1:18" x14ac:dyDescent="0.35">
      <c r="N40" s="107"/>
      <c r="O40" s="107"/>
      <c r="P40" s="107"/>
    </row>
    <row r="41" spans="1:18" x14ac:dyDescent="0.35">
      <c r="N41" s="107"/>
      <c r="O41" s="107"/>
      <c r="P41" s="107"/>
    </row>
    <row r="42" spans="1:18" x14ac:dyDescent="0.35">
      <c r="N42" s="107"/>
      <c r="O42" s="107"/>
      <c r="P42" s="107"/>
    </row>
    <row r="43" spans="1:18" x14ac:dyDescent="0.35">
      <c r="N43" s="107"/>
      <c r="O43" s="107"/>
      <c r="P43" s="107"/>
    </row>
    <row r="44" spans="1:18" x14ac:dyDescent="0.35">
      <c r="N44" s="107"/>
      <c r="O44" s="107"/>
      <c r="P44" s="107"/>
    </row>
    <row r="45" spans="1:18" x14ac:dyDescent="0.35">
      <c r="N45" s="107"/>
      <c r="O45" s="107"/>
      <c r="P45" s="107"/>
    </row>
    <row r="46" spans="1:18" x14ac:dyDescent="0.35">
      <c r="N46" s="107"/>
      <c r="O46" s="107"/>
      <c r="P46" s="107"/>
    </row>
    <row r="47" spans="1:18" x14ac:dyDescent="0.35">
      <c r="N47" s="107"/>
      <c r="O47" s="107"/>
      <c r="P47" s="107"/>
    </row>
    <row r="48" spans="1:18" x14ac:dyDescent="0.35">
      <c r="N48" s="107"/>
      <c r="O48" s="107"/>
      <c r="P48" s="107"/>
    </row>
    <row r="49" spans="14:16" x14ac:dyDescent="0.35">
      <c r="N49" s="107"/>
      <c r="O49" s="107"/>
      <c r="P49" s="107"/>
    </row>
    <row r="50" spans="14:16" x14ac:dyDescent="0.35">
      <c r="N50" s="107"/>
      <c r="O50" s="107"/>
      <c r="P50" s="107"/>
    </row>
    <row r="51" spans="14:16" x14ac:dyDescent="0.35">
      <c r="N51" s="107"/>
      <c r="O51" s="107"/>
      <c r="P51" s="107"/>
    </row>
    <row r="52" spans="14:16" x14ac:dyDescent="0.35">
      <c r="N52" s="107"/>
      <c r="O52" s="107"/>
      <c r="P52" s="107"/>
    </row>
    <row r="53" spans="14:16" x14ac:dyDescent="0.35">
      <c r="N53" s="107"/>
      <c r="O53" s="107"/>
      <c r="P53" s="107"/>
    </row>
    <row r="54" spans="14:16" x14ac:dyDescent="0.35">
      <c r="N54" s="107"/>
      <c r="O54" s="107"/>
      <c r="P54" s="107"/>
    </row>
    <row r="55" spans="14:16" x14ac:dyDescent="0.35">
      <c r="N55" s="107"/>
      <c r="O55" s="107"/>
      <c r="P55" s="107"/>
    </row>
    <row r="56" spans="14:16" x14ac:dyDescent="0.35">
      <c r="N56" s="107"/>
      <c r="O56" s="107"/>
      <c r="P56" s="107"/>
    </row>
    <row r="57" spans="14:16" x14ac:dyDescent="0.35">
      <c r="N57" s="107"/>
      <c r="O57" s="107"/>
      <c r="P57" s="107"/>
    </row>
    <row r="58" spans="14:16" x14ac:dyDescent="0.35">
      <c r="N58" s="107"/>
      <c r="O58" s="107"/>
      <c r="P58" s="107"/>
    </row>
    <row r="59" spans="14:16" x14ac:dyDescent="0.35">
      <c r="N59" s="107"/>
      <c r="O59" s="107"/>
      <c r="P59" s="107"/>
    </row>
    <row r="60" spans="14:16" x14ac:dyDescent="0.35">
      <c r="N60" s="107"/>
      <c r="O60" s="107"/>
      <c r="P60" s="107"/>
    </row>
    <row r="61" spans="14:16" x14ac:dyDescent="0.35">
      <c r="N61" s="107"/>
      <c r="O61" s="107"/>
      <c r="P61" s="107"/>
    </row>
    <row r="62" spans="14:16" x14ac:dyDescent="0.35">
      <c r="N62" s="107"/>
      <c r="O62" s="107"/>
      <c r="P62" s="107"/>
    </row>
    <row r="63" spans="14:16" x14ac:dyDescent="0.35">
      <c r="N63" s="107"/>
      <c r="O63" s="107"/>
      <c r="P63" s="107"/>
    </row>
    <row r="64" spans="14:16" x14ac:dyDescent="0.35">
      <c r="N64" s="107"/>
      <c r="O64" s="107"/>
      <c r="P64" s="107"/>
    </row>
    <row r="65" spans="14:16" x14ac:dyDescent="0.35">
      <c r="N65" s="107"/>
      <c r="O65" s="107"/>
      <c r="P65" s="107"/>
    </row>
    <row r="66" spans="14:16" x14ac:dyDescent="0.35">
      <c r="N66" s="107"/>
      <c r="O66" s="107"/>
      <c r="P66" s="107"/>
    </row>
    <row r="67" spans="14:16" x14ac:dyDescent="0.35">
      <c r="N67" s="107"/>
      <c r="O67" s="107"/>
      <c r="P67" s="107"/>
    </row>
    <row r="68" spans="14:16" x14ac:dyDescent="0.35">
      <c r="N68" s="107"/>
      <c r="O68" s="107"/>
      <c r="P68" s="107"/>
    </row>
    <row r="69" spans="14:16" x14ac:dyDescent="0.35">
      <c r="N69" s="107"/>
      <c r="O69" s="107"/>
      <c r="P69" s="107"/>
    </row>
  </sheetData>
  <mergeCells count="9">
    <mergeCell ref="A1:M1"/>
    <mergeCell ref="A2:M2"/>
    <mergeCell ref="D28:G28"/>
    <mergeCell ref="J28:M28"/>
    <mergeCell ref="A3:M3"/>
    <mergeCell ref="A4:M4"/>
    <mergeCell ref="A5:M5"/>
    <mergeCell ref="A6:M6"/>
    <mergeCell ref="F17:G17"/>
  </mergeCells>
  <printOptions horizontalCentered="1"/>
  <pageMargins left="0.5" right="0.5" top="0.7" bottom="0.7" header="0.3" footer="0.3"/>
  <pageSetup scale="94" orientation="landscape" r:id="rId1"/>
  <headerFooter>
    <oddFooter>&amp;R&amp;"Arial Narrow,Regular"&amp;8Construction Mgmt.
701.01.CDB - 06/17</oddFooter>
  </headerFooter>
  <drawing r:id="rId2"/>
  <legacyDrawing r:id="rId3"/>
  <oleObjects>
    <mc:AlternateContent xmlns:mc="http://schemas.openxmlformats.org/markup-compatibility/2006">
      <mc:Choice Requires="x14">
        <oleObject progId="MSPhotoEd.3" shapeId="3073" r:id="rId4">
          <objectPr defaultSize="0" autoPict="0" r:id="rId5">
            <anchor moveWithCells="1" sizeWithCells="1">
              <from>
                <xdr:col>0</xdr:col>
                <xdr:colOff>25400</xdr:colOff>
                <xdr:row>0</xdr:row>
                <xdr:rowOff>31750</xdr:rowOff>
              </from>
              <to>
                <xdr:col>3</xdr:col>
                <xdr:colOff>711200</xdr:colOff>
                <xdr:row>0</xdr:row>
                <xdr:rowOff>355600</xdr:rowOff>
              </to>
            </anchor>
          </objectPr>
        </oleObject>
      </mc:Choice>
      <mc:Fallback>
        <oleObject progId="MSPhotoEd.3" shapeId="3073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B87A6F6DD51F4A9B361D53E5C22966" ma:contentTypeVersion="11" ma:contentTypeDescription="Create a new document." ma:contentTypeScope="" ma:versionID="4e4738d8ebd6eb8df34793f82d0b152b">
  <xsd:schema xmlns:xsd="http://www.w3.org/2001/XMLSchema" xmlns:xs="http://www.w3.org/2001/XMLSchema" xmlns:p="http://schemas.microsoft.com/office/2006/metadata/properties" xmlns:ns1="http://schemas.microsoft.com/sharepoint/v3" xmlns:ns2="30355ef0-b855-4ebb-a92a-a6c79f7573fd" xmlns:ns3="34142f2d-e8d0-463f-b397-e50903a7d809" targetNamespace="http://schemas.microsoft.com/office/2006/metadata/properties" ma:root="true" ma:fieldsID="ba6e242b7c23785a9a49942918686565" ns1:_="" ns2:_="" ns3:_="">
    <xsd:import namespace="http://schemas.microsoft.com/sharepoint/v3"/>
    <xsd:import namespace="30355ef0-b855-4ebb-a92a-a6c79f7573fd"/>
    <xsd:import namespace="34142f2d-e8d0-463f-b397-e50903a7d80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3:Construction_x0020_Phase" minOccurs="0"/>
                <xsd:element ref="ns3:Form_x0020_Number" minOccurs="0"/>
                <xsd:element ref="ns3:Updated" minOccurs="0"/>
                <xsd:element ref="ns3:GeneralConditions" minOccurs="0"/>
                <xsd:element ref="ns3:FormType" minOccurs="0"/>
                <xsd:element ref="ns3:Campus" minOccurs="0"/>
                <xsd:element ref="ns3:Year" minOccurs="0"/>
                <xsd:element ref="ns3:Owne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355ef0-b855-4ebb-a92a-a6c79f7573f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142f2d-e8d0-463f-b397-e50903a7d809" elementFormDefault="qualified">
    <xsd:import namespace="http://schemas.microsoft.com/office/2006/documentManagement/types"/>
    <xsd:import namespace="http://schemas.microsoft.com/office/infopath/2007/PartnerControls"/>
    <xsd:element name="Construction_x0020_Phase" ma:index="13" nillable="true" ma:displayName="Phase" ma:internalName="Construction_x0020_Pha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ward"/>
                    <xsd:enumeration value="Bid"/>
                    <xsd:enumeration value="Capital Outlay Budget Change Proposal"/>
                    <xsd:enumeration value="Capital Outlay Management Plan"/>
                    <xsd:enumeration value="Change Order"/>
                    <xsd:enumeration value="Claims/Settlement"/>
                    <xsd:enumeration value="Construction Phase"/>
                    <xsd:enumeration value="Escrow Agreement"/>
                    <xsd:enumeration value="Master Plan/CEQA"/>
                    <xsd:enumeration value="Prebid"/>
                    <xsd:enumeration value="Prequalification"/>
                    <xsd:enumeration value="Project Performance Report"/>
                    <xsd:enumeration value="Programming"/>
                    <xsd:enumeration value="Service Agreement"/>
                    <xsd:enumeration value="Strategic Planning"/>
                  </xsd:restriction>
                </xsd:simpleType>
              </xsd:element>
            </xsd:sequence>
          </xsd:extension>
        </xsd:complexContent>
      </xsd:complexType>
    </xsd:element>
    <xsd:element name="Form_x0020_Number" ma:index="14" nillable="true" ma:displayName="Form Number" ma:internalName="Form_x0020_Number">
      <xsd:simpleType>
        <xsd:restriction base="dms:Text">
          <xsd:maxLength value="255"/>
        </xsd:restriction>
      </xsd:simpleType>
    </xsd:element>
    <xsd:element name="Updated" ma:index="15" nillable="true" ma:displayName="Updated" ma:format="DateOnly" ma:internalName="Updated">
      <xsd:simpleType>
        <xsd:restriction base="dms:DateTime"/>
      </xsd:simpleType>
    </xsd:element>
    <xsd:element name="GeneralConditions" ma:index="16" nillable="true" ma:displayName="Delivery Methods" ma:internalName="GeneralCondition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ollaborative-Design-Build"/>
                    <xsd:enumeration value="Construction Manager at Risk"/>
                    <xsd:enumeration value="Design-Bid-Build-Major"/>
                    <xsd:enumeration value="Design-Bid-Build-Minor"/>
                    <xsd:enumeration value="Design-Build-Build"/>
                    <xsd:enumeration value="Design-Build"/>
                    <xsd:enumeration value="Job Order Contracts"/>
                  </xsd:restriction>
                </xsd:simpleType>
              </xsd:element>
            </xsd:sequence>
          </xsd:extension>
        </xsd:complexContent>
      </xsd:complexType>
    </xsd:element>
    <xsd:element name="FormType" ma:index="17" nillable="true" ma:displayName="Form Type" ma:format="Dropdown" ma:internalName="FormType">
      <xsd:simpleType>
        <xsd:restriction base="dms:Choice">
          <xsd:enumeration value="Architecture and Engineering Bulletins"/>
          <xsd:enumeration value="APD87"/>
          <xsd:enumeration value="APDB791"/>
          <xsd:enumeration value="Call Letter"/>
          <xsd:enumeration value="Campus Capacity Report"/>
          <xsd:enumeration value="Campus Facility Report"/>
          <xsd:enumeration value="Campus Complete Space Report by Facility"/>
          <xsd:enumeration value="Campus Summary Space Type by Discipline"/>
          <xsd:enumeration value="Construction Management Technical Bulletins"/>
          <xsd:enumeration value="CSR"/>
          <xsd:enumeration value="Custodial and Farm Space Campus Worksheet (CPDC 4-1)"/>
          <xsd:enumeration value="Form"/>
          <xsd:enumeration value="Instructions"/>
          <xsd:enumeration value="Laboratory Enrollment v Capacity"/>
          <xsd:enumeration value="Major Capital Outlay Program"/>
          <xsd:enumeration value="Reference"/>
          <xsd:enumeration value="SFDB"/>
          <xsd:enumeration value="SUAM"/>
          <xsd:enumeration value="Summary of Campus Capacity"/>
          <xsd:enumeration value="Utilization Reports"/>
          <xsd:enumeration value="Website"/>
        </xsd:restriction>
      </xsd:simpleType>
    </xsd:element>
    <xsd:element name="Campus" ma:index="18" nillable="true" ma:displayName="Campus" ma:format="Dropdown" ma:internalName="Campus">
      <xsd:simpleType>
        <xsd:restriction base="dms:Choice">
          <xsd:enumeration value="All"/>
          <xsd:enumeration value="Bakersfield"/>
          <xsd:enumeration value="Channel Islands"/>
          <xsd:enumeration value="Chico"/>
          <xsd:enumeration value="Dominguez Hills"/>
          <xsd:enumeration value="East Bay"/>
          <xsd:enumeration value="Fresno"/>
          <xsd:enumeration value="Fullerton"/>
          <xsd:enumeration value="Humboldt"/>
          <xsd:enumeration value="Long Beach"/>
          <xsd:enumeration value="Los Angeles"/>
          <xsd:enumeration value="Maritime"/>
          <xsd:enumeration value="Monterey Bay"/>
          <xsd:enumeration value="Northridge"/>
          <xsd:enumeration value="Pomona"/>
          <xsd:enumeration value="Sacramento"/>
          <xsd:enumeration value="San Bernardino"/>
          <xsd:enumeration value="San Diego"/>
          <xsd:enumeration value="San Francisco"/>
          <xsd:enumeration value="San José"/>
          <xsd:enumeration value="San Luis Obispo"/>
          <xsd:enumeration value="San Marcos"/>
          <xsd:enumeration value="Sonoma"/>
          <xsd:enumeration value="Stanislaus"/>
          <xsd:enumeration value="Chancellor's Office"/>
        </xsd:restriction>
      </xsd:simpleType>
    </xsd:element>
    <xsd:element name="Year" ma:index="19" nillable="true" ma:displayName="Year" ma:internalName="Year">
      <xsd:simpleType>
        <xsd:restriction base="dms:Text">
          <xsd:maxLength value="255"/>
        </xsd:restriction>
      </xsd:simpleType>
    </xsd:element>
    <xsd:element name="Owner" ma:index="20" nillable="true" ma:displayName="Owner" ma:internalName="Own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2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Updated xmlns="34142f2d-e8d0-463f-b397-e50903a7d809">2017-06-26T07:00:00+00:00</Updated>
    <Form_x0020_Number xmlns="34142f2d-e8d0-463f-b397-e50903a7d809">701.01CDB</Form_x0020_Number>
    <GeneralConditions xmlns="34142f2d-e8d0-463f-b397-e50903a7d809">
      <Value>Collaborative-Design-Build</Value>
    </GeneralConditions>
    <Construction_x0020_Phase xmlns="34142f2d-e8d0-463f-b397-e50903a7d809"/>
    <PublishingExpirationDate xmlns="http://schemas.microsoft.com/sharepoint/v3" xsi:nil="true"/>
    <PublishingStartDate xmlns="http://schemas.microsoft.com/sharepoint/v3" xsi:nil="true"/>
    <_dlc_DocId xmlns="30355ef0-b855-4ebb-a92a-a6c79f7573fd">72WVDYXX2UNK-125838078-200</_dlc_DocId>
    <_dlc_DocIdUrl xmlns="30355ef0-b855-4ebb-a92a-a6c79f7573fd">
      <Url>https://update.calstate.edu/csu-system/doing-business-with-the-csu/capital-planning-design-construction/_layouts/15/DocIdRedir.aspx?ID=72WVDYXX2UNK-125838078-200</Url>
      <Description>72WVDYXX2UNK-125838078-200</Description>
    </_dlc_DocIdUrl>
    <Campus xmlns="34142f2d-e8d0-463f-b397-e50903a7d809" xsi:nil="true"/>
    <Owner xmlns="34142f2d-e8d0-463f-b397-e50903a7d809" xsi:nil="true"/>
    <Year xmlns="34142f2d-e8d0-463f-b397-e50903a7d809" xsi:nil="true"/>
    <FormType xmlns="34142f2d-e8d0-463f-b397-e50903a7d809" xsi:nil="true"/>
  </documentManagement>
</p:properties>
</file>

<file path=customXml/item3.xml><?xml version="1.0" encoding="utf-8"?>
<?mso-contentType ?>
<spe:Receivers xmlns:spe="http://schemas.microsoft.com/sharepoint/event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AA8692-C276-4594-A591-8F80305695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0355ef0-b855-4ebb-a92a-a6c79f7573fd"/>
    <ds:schemaRef ds:uri="34142f2d-e8d0-463f-b397-e50903a7d8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C2184C-1AC2-49F8-9971-48D05359FFED}">
  <ds:schemaRefs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metadata/properties"/>
    <ds:schemaRef ds:uri="34142f2d-e8d0-463f-b397-e50903a7d809"/>
    <ds:schemaRef ds:uri="http://schemas.microsoft.com/sharepoint/v3"/>
    <ds:schemaRef ds:uri="30355ef0-b855-4ebb-a92a-a6c79f7573fd"/>
  </ds:schemaRefs>
</ds:datastoreItem>
</file>

<file path=customXml/itemProps3.xml><?xml version="1.0" encoding="utf-8"?>
<ds:datastoreItem xmlns:ds="http://schemas.openxmlformats.org/officeDocument/2006/customXml" ds:itemID="{EB4AC4D7-C4A8-46F4-9EF2-E8583EA9277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F41825E-A8BF-4C37-B734-764BF1EA73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Abstract-Fee Proposals-CM</vt:lpstr>
      <vt:lpstr>Abstract-Fee Proposals-CDB</vt:lpstr>
      <vt:lpstr>'Abstract-Fee Proposals-CDB'!Print_Area</vt:lpstr>
      <vt:lpstr>'Abstract-Fee Proposals-CM'!Print_Area</vt:lpstr>
    </vt:vector>
  </TitlesOfParts>
  <Company>CSU, Office of the Chancellor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Abstract of Bids CDB - Fee, EMR, HRS</dc:title>
  <dc:creator>jsowerbrower</dc:creator>
  <cp:lastModifiedBy>Kang, Jason</cp:lastModifiedBy>
  <cp:lastPrinted>2017-06-26T14:40:33Z</cp:lastPrinted>
  <dcterms:created xsi:type="dcterms:W3CDTF">2010-09-29T19:20:47Z</dcterms:created>
  <dcterms:modified xsi:type="dcterms:W3CDTF">2021-12-14T21:12:07Z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0x010100BCB87A6F6DD51F4A9B361D53E5C22966</vt:lpwstr>
  </property>
  <property fmtid="{D5CDD505-2E9C-101B-9397-08002B2CF9AE}" pid="3" name="_dlc_DocIdItemGuid">
    <vt:lpwstr>5b698fcb-3779-4e7f-b649-1edee110a6be</vt:lpwstr>
  </property>
</Properties>
</file>