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mbeddings/oleObject2.bin" ContentType="application/vnd.openxmlformats-officedocument.oleObject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icholson\Desktop\2016-7 Updates Needed\2017 Bid Abstracts 10.4.17 JH Reviewing\"/>
    </mc:Choice>
  </mc:AlternateContent>
  <bookViews>
    <workbookView xWindow="0" yWindow="75" windowWidth="15195" windowHeight="9060" firstSheet="1" activeTab="1"/>
  </bookViews>
  <sheets>
    <sheet name="Abstract-Fee Proposals-CM" sheetId="7" state="hidden" r:id="rId1"/>
    <sheet name="Abstract-Fee Proposals-DB" sheetId="6" r:id="rId2"/>
  </sheets>
  <definedNames>
    <definedName name="_xlnm.Print_Area" localSheetId="0">'Abstract-Fee Proposals-CM'!$A$1:$M$38</definedName>
    <definedName name="_xlnm.Print_Area" localSheetId="1">'Abstract-Fee Proposals-DB'!$A$1:$Y$35</definedName>
  </definedNames>
  <calcPr calcId="162913"/>
</workbook>
</file>

<file path=xl/calcChain.xml><?xml version="1.0" encoding="utf-8"?>
<calcChain xmlns="http://schemas.openxmlformats.org/spreadsheetml/2006/main">
  <c r="J10" i="6" l="1"/>
  <c r="J12" i="6" l="1"/>
  <c r="F19" i="6" l="1"/>
  <c r="F22" i="6"/>
  <c r="J23" i="6"/>
  <c r="J19" i="6"/>
  <c r="J20" i="6"/>
  <c r="J22" i="6"/>
  <c r="J21" i="6"/>
  <c r="F21" i="6"/>
  <c r="F23" i="6"/>
  <c r="F20" i="6"/>
  <c r="G19" i="6" l="1"/>
  <c r="K19" i="6"/>
  <c r="L19" i="6" s="1"/>
  <c r="G21" i="6"/>
  <c r="K21" i="6"/>
  <c r="L21" i="6" s="1"/>
  <c r="G23" i="6"/>
  <c r="K23" i="6"/>
  <c r="L23" i="6" s="1"/>
  <c r="G22" i="6"/>
  <c r="K22" i="6"/>
  <c r="L22" i="6" s="1"/>
  <c r="G20" i="6"/>
  <c r="K20" i="6"/>
  <c r="L20" i="6" s="1"/>
  <c r="J15" i="6" l="1"/>
  <c r="J14" i="6"/>
  <c r="M20" i="6" l="1"/>
  <c r="N20" i="6" s="1"/>
  <c r="O20" i="6" s="1"/>
  <c r="M22" i="6"/>
  <c r="N22" i="6" s="1"/>
  <c r="O22" i="6" s="1"/>
  <c r="M23" i="6"/>
  <c r="N23" i="6" s="1"/>
  <c r="O23" i="6" s="1"/>
  <c r="M19" i="6"/>
  <c r="N19" i="6" s="1"/>
  <c r="O19" i="6" s="1"/>
  <c r="P19" i="6" s="1"/>
  <c r="M21" i="6"/>
  <c r="N21" i="6" s="1"/>
  <c r="O21" i="6" s="1"/>
  <c r="J11" i="6"/>
  <c r="F27" i="7" l="1"/>
  <c r="F26" i="7"/>
  <c r="F25" i="7"/>
  <c r="F24" i="7"/>
  <c r="F23" i="7"/>
  <c r="E22" i="7"/>
  <c r="F22" i="7" s="1"/>
  <c r="F21" i="7"/>
  <c r="F20" i="7"/>
  <c r="L16" i="7"/>
  <c r="H21" i="7" s="1"/>
  <c r="I21" i="7" s="1"/>
  <c r="L15" i="7"/>
  <c r="L14" i="7"/>
  <c r="H20" i="7" l="1"/>
  <c r="I20" i="7" s="1"/>
  <c r="H22" i="7"/>
  <c r="I22" i="7" s="1"/>
  <c r="H24" i="7"/>
  <c r="I24" i="7" s="1"/>
  <c r="J24" i="7" s="1"/>
  <c r="H23" i="7"/>
  <c r="I23" i="7" s="1"/>
  <c r="H25" i="7"/>
  <c r="I25" i="7" s="1"/>
  <c r="H27" i="7"/>
  <c r="I27" i="7" s="1"/>
  <c r="J21" i="7"/>
  <c r="K21" i="7" s="1"/>
  <c r="L21" i="7" s="1"/>
  <c r="J20" i="7"/>
  <c r="K20" i="7" s="1"/>
  <c r="L20" i="7" s="1"/>
  <c r="K25" i="7"/>
  <c r="L25" i="7" s="1"/>
  <c r="J22" i="7"/>
  <c r="K22" i="7" s="1"/>
  <c r="L22" i="7" s="1"/>
  <c r="J23" i="7"/>
  <c r="K23" i="7" s="1"/>
  <c r="L23" i="7" s="1"/>
  <c r="J27" i="7"/>
  <c r="K27" i="7" s="1"/>
  <c r="L27" i="7" s="1"/>
  <c r="J25" i="7"/>
  <c r="H26" i="7"/>
  <c r="I26" i="7" s="1"/>
  <c r="K24" i="7" l="1"/>
  <c r="L24" i="7" s="1"/>
  <c r="J26" i="7"/>
  <c r="K26" i="7"/>
  <c r="L26" i="7" s="1"/>
  <c r="H22" i="6" l="1"/>
  <c r="H21" i="6"/>
  <c r="H20" i="6"/>
  <c r="H23" i="6"/>
  <c r="H19" i="6"/>
  <c r="P22" i="6"/>
  <c r="Q22" i="6" s="1"/>
  <c r="Q19" i="6" l="1"/>
  <c r="P23" i="6"/>
  <c r="Q23" i="6" s="1"/>
  <c r="P21" i="6"/>
  <c r="Q21" i="6" s="1"/>
  <c r="P20" i="6"/>
  <c r="Q20" i="6" s="1"/>
  <c r="R23" i="6" l="1"/>
  <c r="R19" i="6"/>
  <c r="R20" i="6"/>
  <c r="R21" i="6"/>
  <c r="R22" i="6"/>
</calcChain>
</file>

<file path=xl/sharedStrings.xml><?xml version="1.0" encoding="utf-8"?>
<sst xmlns="http://schemas.openxmlformats.org/spreadsheetml/2006/main" count="158" uniqueCount="137">
  <si>
    <t>Line</t>
  </si>
  <si>
    <t xml:space="preserve">Blue and Yellow cells are calculated.  DO NOT input into blue or yellow cells.  </t>
  </si>
  <si>
    <t>CM Name</t>
  </si>
  <si>
    <t>USE THIS FORM TO SCORE THE FEE AND ADD IT TO THE TECHNICAL SCORE</t>
  </si>
  <si>
    <t>SELECT CORRECT TAB</t>
  </si>
  <si>
    <t>Company 1</t>
  </si>
  <si>
    <t>Company 2</t>
  </si>
  <si>
    <t>Company 3</t>
  </si>
  <si>
    <t>Company 4</t>
  </si>
  <si>
    <t>Campus</t>
  </si>
  <si>
    <t>Address</t>
  </si>
  <si>
    <t>CM AT RISK</t>
  </si>
  <si>
    <t>Company 5</t>
  </si>
  <si>
    <t>Company 6</t>
  </si>
  <si>
    <t>Company 7</t>
  </si>
  <si>
    <t>Yellow cells are the SCORES.  Scores below zero are shown as zero.</t>
  </si>
  <si>
    <t>Maximum Possible Points for Fee Score=</t>
  </si>
  <si>
    <t>ENTER DATA into orange cells.   (Delete sample data shown below)</t>
  </si>
  <si>
    <t>Rank</t>
  </si>
  <si>
    <t>BASED ON AVERAGE PROPOSAL FEE</t>
  </si>
  <si>
    <t xml:space="preserve">Name, Title  </t>
  </si>
  <si>
    <t>Signature</t>
  </si>
  <si>
    <t>Phone:   ; Fax:  ; E-Mail:</t>
  </si>
  <si>
    <t>ABSTRACT OF FEE PROPOSALS</t>
  </si>
  <si>
    <t>Maximum Technical Score = 343</t>
  </si>
  <si>
    <t>Small Bus Pref = 5% of Highest Tech Score</t>
  </si>
  <si>
    <t>No</t>
  </si>
  <si>
    <t>Yes</t>
  </si>
  <si>
    <t>Adjusted Maximum Technical Score (for SBE Pref)</t>
  </si>
  <si>
    <t>Company 8</t>
  </si>
  <si>
    <t>Total Score (Highest Score is Selected CM)</t>
  </si>
  <si>
    <t>Claiming Small Business Preference (Yes or No)</t>
  </si>
  <si>
    <t xml:space="preserve"> I certify that this is a true calculation of technical proposal scores and fee proposal scores. </t>
  </si>
  <si>
    <t>Highest Fee % =</t>
  </si>
  <si>
    <t>Lowest Fee % =</t>
  </si>
  <si>
    <t>Average Fee % =</t>
  </si>
  <si>
    <r>
      <rPr>
        <u/>
        <sz val="11"/>
        <color theme="1"/>
        <rFont val="Arial Narrow"/>
        <family val="2"/>
      </rPr>
      <t>% Variation</t>
    </r>
    <r>
      <rPr>
        <sz val="11"/>
        <color theme="1"/>
        <rFont val="Arial Narrow"/>
        <family val="2"/>
      </rPr>
      <t xml:space="preserve"> 
= Variation from Lowest Fee %
/ Average Fee %</t>
    </r>
  </si>
  <si>
    <t>Proposed 
Fee %</t>
  </si>
  <si>
    <r>
      <t xml:space="preserve">Variation from </t>
    </r>
    <r>
      <rPr>
        <u/>
        <sz val="11"/>
        <color theme="1"/>
        <rFont val="Arial Narrow"/>
        <family val="2"/>
      </rPr>
      <t xml:space="preserve">Lowest Fee %
</t>
    </r>
    <r>
      <rPr>
        <sz val="11"/>
        <color theme="1"/>
        <rFont val="Arial Narrow"/>
        <family val="2"/>
      </rPr>
      <t xml:space="preserve">= Proposed Fee % 
- Lowest Fee % </t>
    </r>
  </si>
  <si>
    <r>
      <t xml:space="preserve">Points to Deduct from Adjusted Maximum </t>
    </r>
    <r>
      <rPr>
        <u/>
        <sz val="11"/>
        <color theme="1"/>
        <rFont val="Arial Narrow"/>
        <family val="2"/>
      </rPr>
      <t>Technical Score</t>
    </r>
    <r>
      <rPr>
        <sz val="11"/>
        <color theme="1"/>
        <rFont val="Arial Narrow"/>
        <family val="2"/>
      </rPr>
      <t xml:space="preserve"> 
= % Variation * Maximum Poss. Pts for Fee Score</t>
    </r>
  </si>
  <si>
    <r>
      <rPr>
        <u/>
        <sz val="11"/>
        <color theme="1"/>
        <rFont val="Arial Narrow"/>
        <family val="2"/>
      </rPr>
      <t>Fee Score</t>
    </r>
    <r>
      <rPr>
        <sz val="11"/>
        <color theme="1"/>
        <rFont val="Arial Narrow"/>
        <family val="2"/>
      </rPr>
      <t xml:space="preserve"> 
=Max Possible Points for Fee Score - Points to Deduct from Adjusted Maximum Technical Score</t>
    </r>
  </si>
  <si>
    <t>Construction Mgmt.</t>
  </si>
  <si>
    <t>701.01.CM - 12/15</t>
  </si>
  <si>
    <t>Total Maximum Possible Points =</t>
  </si>
  <si>
    <t>Proposer Name</t>
  </si>
  <si>
    <t>(enter technical proposal score)</t>
  </si>
  <si>
    <t>Direct Construction Cost Budget =</t>
  </si>
  <si>
    <t>Maximum Possible Points for Technical Score =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</si>
  <si>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</si>
  <si>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</si>
  <si>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</si>
  <si>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</si>
  <si>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</si>
  <si>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</si>
  <si>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</si>
  <si>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</si>
  <si>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</si>
  <si>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</si>
  <si>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</si>
  <si>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</si>
  <si>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</si>
  <si>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</si>
  <si>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(Proposer with highest Total Score is selected DB)</t>
  </si>
  <si>
    <t>Small</t>
  </si>
  <si>
    <t>Non-small</t>
  </si>
  <si>
    <t>Project Name:</t>
  </si>
  <si>
    <t>Project Number:</t>
  </si>
  <si>
    <t>Proposal Due Date:</t>
  </si>
  <si>
    <t xml:space="preserve">Print Name, Title  </t>
  </si>
  <si>
    <r>
      <rPr>
        <b/>
        <sz val="9"/>
        <color theme="1"/>
        <rFont val="Arial Narrow"/>
        <family val="2"/>
      </rPr>
      <t>Small Business Preference</t>
    </r>
    <r>
      <rPr>
        <i/>
        <sz val="11"/>
        <color theme="1"/>
        <rFont val="Arial Narrow"/>
        <family val="2"/>
      </rPr>
      <t/>
    </r>
  </si>
  <si>
    <t>XY-123</t>
  </si>
  <si>
    <r>
      <t>Blue cells are calculated fields.  D</t>
    </r>
    <r>
      <rPr>
        <sz val="8"/>
        <color theme="1"/>
        <rFont val="Arial Narrow"/>
        <family val="2"/>
      </rPr>
      <t>O NOT</t>
    </r>
    <r>
      <rPr>
        <sz val="9"/>
        <color theme="1"/>
        <rFont val="Arial Narrow"/>
        <family val="2"/>
      </rPr>
      <t xml:space="preserve"> input data into blue cells.  </t>
    </r>
  </si>
  <si>
    <r>
      <rPr>
        <b/>
        <sz val="9"/>
        <color theme="1"/>
        <rFont val="Arial Narrow"/>
        <family val="2"/>
      </rPr>
      <t>% 
Variation</t>
    </r>
    <r>
      <rPr>
        <sz val="9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/>
    </r>
  </si>
  <si>
    <t>Faculty/Office Bldg Renovation</t>
  </si>
  <si>
    <t>(If an SBE is ranked highest scored proposer below, refer to Note 1-b)</t>
  </si>
  <si>
    <t>Adjusted 
Technical
Proposal
Score (SBE)</t>
  </si>
  <si>
    <t>DVBE Incentive</t>
  </si>
  <si>
    <t>Total SBE/DVBE Adjustments</t>
  </si>
  <si>
    <t>Final Adjusted Technical Score</t>
  </si>
  <si>
    <t>O</t>
  </si>
  <si>
    <t>P</t>
  </si>
  <si>
    <t>Q</t>
  </si>
  <si>
    <t>R</t>
  </si>
  <si>
    <t>S</t>
  </si>
  <si>
    <r>
      <rPr>
        <b/>
        <sz val="9"/>
        <color theme="1"/>
        <rFont val="Arial Narrow"/>
        <family val="2"/>
      </rPr>
      <t>Technical</t>
    </r>
    <r>
      <rPr>
        <sz val="9"/>
        <color theme="1"/>
        <rFont val="Arial Narrow"/>
        <family val="2"/>
      </rPr>
      <t xml:space="preserve">
</t>
    </r>
    <r>
      <rPr>
        <b/>
        <sz val="9"/>
        <color theme="1"/>
        <rFont val="Arial Narrow"/>
        <family val="2"/>
      </rPr>
      <t>Proposal 
Score</t>
    </r>
  </si>
  <si>
    <t>Highest Technical Proposal Score =</t>
  </si>
  <si>
    <t>INSTRUCTIONS FOR COMPLETING THIS FORM:</t>
  </si>
  <si>
    <t>Read the Notes below carefully, as they contain important information and instructions.</t>
  </si>
  <si>
    <t>a. The SBE preference calculation is based on the highest scored proposer, unless that proposer is a CA certified SBE or a Non-Small business committing to subcontract 25% of its contract amount to small businesses.</t>
  </si>
  <si>
    <r>
      <rPr>
        <i/>
        <sz val="9"/>
        <rFont val="Arial Narrow"/>
        <family val="2"/>
      </rPr>
      <t>Inc. as %</t>
    </r>
    <r>
      <rPr>
        <i/>
        <sz val="7"/>
        <rFont val="Arial Narrow"/>
        <family val="2"/>
      </rPr>
      <t xml:space="preserve">
(see 
Note 2)</t>
    </r>
  </si>
  <si>
    <t></t>
  </si>
  <si>
    <t>T</t>
  </si>
  <si>
    <t>U</t>
  </si>
  <si>
    <t>V</t>
  </si>
  <si>
    <t>W</t>
  </si>
  <si>
    <t>X</t>
  </si>
  <si>
    <r>
      <t>E</t>
    </r>
    <r>
      <rPr>
        <sz val="8"/>
        <color theme="1"/>
        <rFont val="Arial Narrow"/>
        <family val="2"/>
      </rPr>
      <t>NTER DATA</t>
    </r>
    <r>
      <rPr>
        <sz val="9"/>
        <color theme="1"/>
        <rFont val="Arial Narrow"/>
        <family val="2"/>
      </rPr>
      <t xml:space="preserve"> into orange cells. Delete sample data shown below.</t>
    </r>
  </si>
  <si>
    <r>
      <t xml:space="preserve">Required Inclusions
 in Proposals
</t>
    </r>
    <r>
      <rPr>
        <i/>
        <sz val="7"/>
        <rFont val="Arial Narrow"/>
        <family val="2"/>
      </rPr>
      <t>(if form/information submitted with proposal, enter mark in boxes below)</t>
    </r>
  </si>
  <si>
    <r>
      <rPr>
        <i/>
        <sz val="9"/>
        <color theme="1"/>
        <rFont val="Arial Narrow"/>
        <family val="2"/>
      </rPr>
      <t xml:space="preserve">SBE Type </t>
    </r>
    <r>
      <rPr>
        <i/>
        <sz val="7"/>
        <color theme="1"/>
        <rFont val="Arial Narrow"/>
        <family val="2"/>
      </rPr>
      <t xml:space="preserve">
(enter SBE Type "Small" or "Non-small", or leave blank if neither)</t>
    </r>
  </si>
  <si>
    <t>Certification</t>
  </si>
  <si>
    <t>Total Development Price</t>
  </si>
  <si>
    <t>Maximum Possible Points for Development Price Score =</t>
  </si>
  <si>
    <r>
      <t xml:space="preserve">Ranking 
</t>
    </r>
    <r>
      <rPr>
        <b/>
        <sz val="8"/>
        <rFont val="Arial Narrow"/>
        <family val="2"/>
      </rPr>
      <t>(After Application of SBE Preference)</t>
    </r>
  </si>
  <si>
    <t xml:space="preserve">
= (F + J)</t>
  </si>
  <si>
    <t xml:space="preserve">
= (B + K)</t>
  </si>
  <si>
    <t xml:space="preserve">
(= B + F)</t>
  </si>
  <si>
    <r>
      <rPr>
        <i/>
        <sz val="9"/>
        <color theme="1"/>
        <rFont val="Arial Narrow"/>
        <family val="2"/>
      </rPr>
      <t xml:space="preserve">Inc. # Pts.
</t>
    </r>
    <r>
      <rPr>
        <sz val="7"/>
        <color theme="1"/>
        <rFont val="Arial Narrow"/>
        <family val="2"/>
      </rPr>
      <t xml:space="preserve">
(</t>
    </r>
    <r>
      <rPr>
        <i/>
        <sz val="7"/>
        <color theme="1"/>
        <rFont val="Arial Narrow"/>
        <family val="2"/>
      </rPr>
      <t>= I * Highest Technical Proposal Score)</t>
    </r>
  </si>
  <si>
    <t>(enter total  development price from cost proposal form)</t>
  </si>
  <si>
    <t>(= N *  Maximum Possible Points for Development Price Score)</t>
  </si>
  <si>
    <t xml:space="preserve">
(= L + P)</t>
  </si>
  <si>
    <t>Lowest Total Development Price in $ =</t>
  </si>
  <si>
    <t>Average Total Development Price in $ =</t>
  </si>
  <si>
    <t>Total Development Price 
Score</t>
  </si>
  <si>
    <r>
      <rPr>
        <b/>
        <sz val="9"/>
        <color theme="1"/>
        <rFont val="Arial Narrow"/>
        <family val="2"/>
      </rPr>
      <t>Total 
Score</t>
    </r>
    <r>
      <rPr>
        <sz val="9"/>
        <color theme="1"/>
        <rFont val="Arial Narrow"/>
        <family val="2"/>
      </rPr>
      <t xml:space="preserve"> </t>
    </r>
  </si>
  <si>
    <t>(enter proposing 
firm name)</t>
  </si>
  <si>
    <r>
      <t>(</t>
    </r>
    <r>
      <rPr>
        <i/>
        <sz val="7"/>
        <color theme="1"/>
        <rFont val="Arial Narrow"/>
        <family val="2"/>
      </rPr>
      <t>= C - Lowest Total Development Price 
in $)</t>
    </r>
  </si>
  <si>
    <t>(= M / Average Total Development Price in $)</t>
  </si>
  <si>
    <t>(= Maximum Possible Points for Development Price
Score  -  O)</t>
  </si>
  <si>
    <r>
      <t xml:space="preserve">Yellow cells are the </t>
    </r>
    <r>
      <rPr>
        <sz val="8"/>
        <color theme="1"/>
        <rFont val="Arial Narrow"/>
        <family val="2"/>
      </rPr>
      <t>SCORES</t>
    </r>
    <r>
      <rPr>
        <sz val="9"/>
        <color theme="1"/>
        <rFont val="Arial Narrow"/>
        <family val="2"/>
      </rPr>
      <t>, and are calculated fields. D</t>
    </r>
    <r>
      <rPr>
        <sz val="8"/>
        <color theme="1"/>
        <rFont val="Arial Narrow"/>
        <family val="2"/>
      </rPr>
      <t>O NOT</t>
    </r>
    <r>
      <rPr>
        <sz val="9"/>
        <color theme="1"/>
        <rFont val="Arial Narrow"/>
        <family val="2"/>
      </rPr>
      <t xml:space="preserve"> input data into yellow cells.  </t>
    </r>
  </si>
  <si>
    <t>USE THIS FORM TO  CALCULATE THE TOTAL SCORE (PRICE PLUS TECHNICAL SCORE)</t>
  </si>
  <si>
    <t>Cost Proposal</t>
  </si>
  <si>
    <r>
      <rPr>
        <b/>
        <sz val="9"/>
        <color theme="1"/>
        <rFont val="Arial Narrow"/>
        <family val="2"/>
      </rPr>
      <t>Variation 
from 
Lowest Total Development Price in $</t>
    </r>
    <r>
      <rPr>
        <u/>
        <sz val="11"/>
        <color theme="1"/>
        <rFont val="Arial Narrow"/>
        <family val="2"/>
      </rPr>
      <t/>
    </r>
  </si>
  <si>
    <t xml:space="preserve"> In signing below, I certify that this is a true calculation of technical proposal scores and development price scores. </t>
  </si>
  <si>
    <t>DESIGN-BUILD
ABSTRACT OF COST PROPOSALS</t>
  </si>
  <si>
    <t>1. Award Formula for Small Business = Proposer's "Technical Proposal Score" plus 5% of "Highest Technical Proposal Score".</t>
  </si>
  <si>
    <r>
      <rPr>
        <i/>
        <sz val="9"/>
        <color theme="1"/>
        <rFont val="Arial Narrow"/>
        <family val="2"/>
      </rPr>
      <t xml:space="preserve">SBE as %
</t>
    </r>
    <r>
      <rPr>
        <i/>
        <sz val="7"/>
        <color theme="1"/>
        <rFont val="Arial Narrow"/>
        <family val="2"/>
      </rPr>
      <t xml:space="preserve">
(enter 5% for SBE Type "Small" or "Non-small" only)</t>
    </r>
  </si>
  <si>
    <r>
      <rPr>
        <sz val="9"/>
        <color theme="1"/>
        <rFont val="Arial Narrow"/>
        <family val="2"/>
      </rPr>
      <t xml:space="preserve">SBE # Pts.
</t>
    </r>
    <r>
      <rPr>
        <sz val="7"/>
        <color theme="1"/>
        <rFont val="Arial Narrow"/>
        <family val="2"/>
      </rPr>
      <t xml:space="preserve">
(</t>
    </r>
    <r>
      <rPr>
        <i/>
        <sz val="7"/>
        <color theme="1"/>
        <rFont val="Arial Narrow"/>
        <family val="2"/>
      </rPr>
      <t>= E * Highest Technical Proposal Score)</t>
    </r>
  </si>
  <si>
    <r>
      <t>Notes for Recorder/Announcer</t>
    </r>
    <r>
      <rPr>
        <sz val="10"/>
        <rFont val="Arial Narrow"/>
        <family val="2"/>
      </rPr>
      <t>:</t>
    </r>
  </si>
  <si>
    <t xml:space="preserve">Final Ranking  
by Total Score </t>
  </si>
  <si>
    <r>
      <t xml:space="preserve">b. If, after applying SBE preference (Col. H) the highest scored proposer is a California certified SBE, then: the highest proposer SBE may only be displaced by another SBE; do not calculate the SBE preference for the Non-Small businesses and   
</t>
    </r>
    <r>
      <rPr>
        <sz val="10"/>
        <color theme="0"/>
        <rFont val="Arial Narrow"/>
        <family val="2"/>
      </rPr>
      <t xml:space="preserve">b. </t>
    </r>
    <r>
      <rPr>
        <sz val="10"/>
        <rFont val="Arial Narrow"/>
        <family val="2"/>
      </rPr>
      <t xml:space="preserve">other bidders—for them, replace the points preference with 0; the only bidders eligible for the DVBE incentive are other CA SBEs; for the other non-SBE bidders, replace incentive amount with 0. </t>
    </r>
    <r>
      <rPr>
        <b/>
        <i/>
        <sz val="10"/>
        <rFont val="Arial Narrow"/>
        <family val="2"/>
      </rPr>
      <t xml:space="preserve">Using this abstract for example, replace the   
</t>
    </r>
    <r>
      <rPr>
        <b/>
        <i/>
        <sz val="10"/>
        <color theme="0"/>
        <rFont val="Arial Narrow"/>
        <family val="2"/>
      </rPr>
      <t>b.</t>
    </r>
    <r>
      <rPr>
        <b/>
        <i/>
        <sz val="10"/>
        <rFont val="Arial Narrow"/>
        <family val="2"/>
      </rPr>
      <t xml:space="preserve">figures in </t>
    </r>
    <r>
      <rPr>
        <b/>
        <i/>
        <sz val="10"/>
        <color rgb="FFFF0000"/>
        <rFont val="Arial Narrow"/>
        <family val="2"/>
      </rPr>
      <t>red</t>
    </r>
    <r>
      <rPr>
        <b/>
        <i/>
        <sz val="10"/>
        <rFont val="Arial Narrow"/>
        <family val="2"/>
      </rPr>
      <t xml:space="preserve"> above with 0, and Company 1 would become the highest scoring proposer.</t>
    </r>
  </si>
  <si>
    <r>
      <t xml:space="preserve">2. For bid evaluation purposes only, CSU grants a DVBE bid incentive in its construction contracts to proposers who propose to exceed the required 3% DVBE participation. The incentive is calculated as a percentage of the </t>
    </r>
    <r>
      <rPr>
        <i/>
        <sz val="10"/>
        <rFont val="Arial Narrow"/>
        <family val="2"/>
      </rPr>
      <t xml:space="preserve">highest </t>
    </r>
    <r>
      <rPr>
        <sz val="10"/>
        <rFont val="Arial Narrow"/>
        <family val="2"/>
      </rPr>
      <t xml:space="preserve">Technical
</t>
    </r>
    <r>
      <rPr>
        <sz val="10"/>
        <color theme="0"/>
        <rFont val="Arial Narrow"/>
        <family val="2"/>
      </rPr>
      <t xml:space="preserve">2. </t>
    </r>
    <r>
      <rPr>
        <sz val="10"/>
        <rFont val="Arial Narrow"/>
        <family val="2"/>
      </rPr>
      <t xml:space="preserve">Proposal Score, and the resulting no. of points are added to each proposer's score.  The DVBE Incentive amount is added to the required 3% participation as follows:  
</t>
    </r>
    <r>
      <rPr>
        <sz val="10"/>
        <color theme="0"/>
        <rFont val="Arial Narrow"/>
        <family val="2"/>
      </rPr>
      <t>2.</t>
    </r>
    <r>
      <rPr>
        <sz val="10"/>
        <rFont val="Arial Narrow"/>
        <family val="2"/>
      </rPr>
      <t xml:space="preserve"> 1% (=total of 4.00% to 4.99% DVBE participation), 2% (=total of 5.00% to 5.99% DVBE participation) or 3% (=total of 6.00% or more DVBE participation) of the </t>
    </r>
    <r>
      <rPr>
        <i/>
        <sz val="10"/>
        <rFont val="Arial Narrow"/>
        <family val="2"/>
      </rPr>
      <t>highest</t>
    </r>
    <r>
      <rPr>
        <sz val="10"/>
        <rFont val="Arial Narrow"/>
        <family val="2"/>
      </rPr>
      <t xml:space="preserve"> "Technical Proposal Score".</t>
    </r>
  </si>
  <si>
    <r>
      <t xml:space="preserve">Points to Deduct </t>
    </r>
    <r>
      <rPr>
        <b/>
        <sz val="8"/>
        <color theme="1"/>
        <rFont val="Arial Narrow"/>
        <family val="2"/>
      </rPr>
      <t>from Maximum Possible Points for Development Price Score</t>
    </r>
  </si>
  <si>
    <t>Bid Prop. Form Sign. Page</t>
  </si>
  <si>
    <t>Bidders Bond</t>
  </si>
  <si>
    <t>Noncollusion Declaration</t>
  </si>
  <si>
    <t>Cert. of Approp. License,
DIR PW Reg., &amp; CA Co.</t>
  </si>
  <si>
    <r>
      <t>3. Columns S-X, "Required Inclusions in Proposals", have been added so that the Campus Recorder/Announcer may check off these documents as the proposal is opened</t>
    </r>
    <r>
      <rPr>
        <i/>
        <sz val="10"/>
        <color theme="1"/>
        <rFont val="Arial Narrow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</si>
</sst>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&quot;$&quot;* #,##0"/>
    <numFmt numFmtId="166" formatCode="&quot;$&quot;#,##0"/>
    <numFmt numFmtId="167" formatCode="_(&quot;$&quot;* #,##0_);_(&quot;$&quot;* \(#,##0\);_(&quot;$&quot;* &quot;-&quot;??_);_(@_)"/>
    <numFmt numFmtId="168" formatCode="[$-409]mmmm\ d\,\ yyyy;@"/>
    <numFmt numFmtId="169" formatCode="_(* #,##0_);_(* \(#,##0\);_(* &quot;-&quot;??_);_(@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9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1"/>
      <color rgb="FFFF0000"/>
      <name val="Arial Narrow"/>
      <family val="2"/>
    </font>
    <font>
      <sz val="14"/>
      <color theme="1"/>
      <name val="Arial Narrow"/>
      <family val="2"/>
    </font>
    <font>
      <sz val="11"/>
      <name val="Arial Narrow"/>
      <family val="2"/>
    </font>
    <font>
      <sz val="7"/>
      <name val="Arial Narrow"/>
      <family val="2"/>
    </font>
    <font>
      <u/>
      <sz val="11"/>
      <color theme="1"/>
      <name val="Arial Narrow"/>
      <family val="2"/>
    </font>
    <font>
      <b/>
      <sz val="14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i/>
      <sz val="11"/>
      <color theme="1"/>
      <name val="Arial Narrow"/>
      <family val="2"/>
    </font>
    <font>
      <i/>
      <sz val="9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8"/>
      <color theme="1"/>
      <name val="Arial Narrow"/>
      <family val="2"/>
    </font>
    <font>
      <sz val="10"/>
      <color rgb="FFFF0000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sz val="7"/>
      <color theme="1"/>
      <name val="Arial Narrow"/>
      <family val="2"/>
    </font>
    <font>
      <i/>
      <sz val="7"/>
      <color theme="1"/>
      <name val="Arial Narrow"/>
      <family val="2"/>
    </font>
    <font>
      <i/>
      <sz val="7"/>
      <name val="Arial Narrow"/>
      <family val="2"/>
    </font>
    <font>
      <b/>
      <sz val="8"/>
      <name val="Arial Narrow"/>
      <family val="2"/>
    </font>
    <font>
      <u/>
      <sz val="8"/>
      <name val="Arial Narrow"/>
      <family val="2"/>
    </font>
    <font>
      <sz val="8"/>
      <name val="Arial Narrow"/>
      <family val="2"/>
    </font>
    <font>
      <i/>
      <sz val="9"/>
      <name val="Arial Narrow"/>
      <family val="2"/>
    </font>
    <font>
      <sz val="11"/>
      <name val="Calibri"/>
      <family val="2"/>
      <scheme val="minor"/>
    </font>
    <font>
      <b/>
      <sz val="9"/>
      <color rgb="FFFF0000"/>
      <name val="Arial Narrow"/>
      <family val="2"/>
    </font>
    <font>
      <sz val="9"/>
      <name val="Wingdings 2"/>
      <family val="1"/>
      <charset val="2"/>
    </font>
    <font>
      <u/>
      <sz val="10"/>
      <name val="Arial Narrow"/>
      <family val="2"/>
    </font>
    <font>
      <b/>
      <i/>
      <sz val="10"/>
      <name val="Arial Narrow"/>
      <family val="2"/>
    </font>
    <font>
      <b/>
      <i/>
      <sz val="10"/>
      <color rgb="FFFF0000"/>
      <name val="Arial Narrow"/>
      <family val="2"/>
    </font>
    <font>
      <i/>
      <sz val="10"/>
      <color theme="1"/>
      <name val="Arial Narrow"/>
      <family val="2"/>
    </font>
    <font>
      <sz val="10"/>
      <color theme="0"/>
      <name val="Arial Narrow"/>
      <family val="2"/>
    </font>
    <font>
      <b/>
      <i/>
      <sz val="10"/>
      <color theme="0"/>
      <name val="Arial Narrow"/>
      <family val="2"/>
    </font>
    <font>
      <b/>
      <sz val="8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44" fontId="1" fillId="0" borderId="0" applyFont="0" applyFill="0" applyBorder="0" applyAlignment="0" applyProtection="0"/>
  </cellStyleXfs>
  <cellXfs count="287">
    <xf numFmtId="0" fontId="0" fillId="0" borderId="0" xfId="0"/>
    <xf numFmtId="0" fontId="0" fillId="0" borderId="0" xfId="0" applyFill="1"/>
    <xf numFmtId="0" fontId="3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/>
    <xf numFmtId="0" fontId="5" fillId="0" borderId="0" xfId="0" applyFont="1" applyFill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vertical="top"/>
    </xf>
    <xf numFmtId="0" fontId="8" fillId="0" borderId="0" xfId="0" applyFont="1"/>
    <xf numFmtId="0" fontId="5" fillId="4" borderId="0" xfId="0" applyFont="1" applyFill="1"/>
    <xf numFmtId="4" fontId="5" fillId="4" borderId="0" xfId="0" applyNumberFormat="1" applyFont="1" applyFill="1"/>
    <xf numFmtId="0" fontId="5" fillId="5" borderId="0" xfId="0" applyFont="1" applyFill="1"/>
    <xf numFmtId="4" fontId="5" fillId="5" borderId="0" xfId="0" applyNumberFormat="1" applyFont="1" applyFill="1"/>
    <xf numFmtId="4" fontId="5" fillId="2" borderId="0" xfId="0" applyNumberFormat="1" applyFont="1" applyFill="1"/>
    <xf numFmtId="0" fontId="5" fillId="2" borderId="0" xfId="0" applyFont="1" applyFill="1"/>
    <xf numFmtId="0" fontId="5" fillId="0" borderId="0" xfId="0" applyFont="1" applyAlignment="1">
      <alignment horizontal="right"/>
    </xf>
    <xf numFmtId="4" fontId="5" fillId="0" borderId="0" xfId="0" applyNumberFormat="1" applyFont="1"/>
    <xf numFmtId="4" fontId="5" fillId="0" borderId="0" xfId="0" applyNumberFormat="1" applyFont="1" applyAlignment="1">
      <alignment horizontal="right"/>
    </xf>
    <xf numFmtId="10" fontId="5" fillId="4" borderId="0" xfId="2" applyNumberFormat="1" applyFont="1" applyFill="1"/>
    <xf numFmtId="10" fontId="5" fillId="4" borderId="0" xfId="2" applyNumberFormat="1" applyFont="1" applyFill="1" applyProtection="1">
      <protection hidden="1"/>
    </xf>
    <xf numFmtId="4" fontId="5" fillId="0" borderId="0" xfId="0" applyNumberFormat="1" applyFont="1" applyAlignment="1" applyProtection="1">
      <alignment horizontal="right"/>
      <protection hidden="1"/>
    </xf>
    <xf numFmtId="4" fontId="10" fillId="0" borderId="0" xfId="0" applyNumberFormat="1" applyFont="1"/>
    <xf numFmtId="4" fontId="10" fillId="0" borderId="0" xfId="0" applyNumberFormat="1" applyFont="1" applyAlignment="1" applyProtection="1">
      <alignment horizontal="right"/>
      <protection hidden="1"/>
    </xf>
    <xf numFmtId="4" fontId="5" fillId="0" borderId="0" xfId="0" applyNumberFormat="1" applyFont="1" applyFill="1" applyProtection="1">
      <protection hidden="1"/>
    </xf>
    <xf numFmtId="0" fontId="5" fillId="0" borderId="15" xfId="0" applyFont="1" applyBorder="1" applyAlignment="1">
      <alignment horizontal="center"/>
    </xf>
    <xf numFmtId="0" fontId="5" fillId="0" borderId="16" xfId="0" applyFont="1" applyBorder="1"/>
    <xf numFmtId="37" fontId="5" fillId="0" borderId="16" xfId="1" applyNumberFormat="1" applyFont="1" applyBorder="1" applyAlignment="1">
      <alignment horizontal="center" wrapText="1"/>
    </xf>
    <xf numFmtId="4" fontId="5" fillId="0" borderId="16" xfId="0" applyNumberFormat="1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4" fontId="5" fillId="0" borderId="18" xfId="0" applyNumberFormat="1" applyFont="1" applyFill="1" applyBorder="1" applyAlignment="1">
      <alignment horizontal="center" wrapText="1"/>
    </xf>
    <xf numFmtId="0" fontId="5" fillId="0" borderId="19" xfId="0" applyFont="1" applyBorder="1" applyAlignment="1">
      <alignment horizontal="center"/>
    </xf>
    <xf numFmtId="164" fontId="5" fillId="5" borderId="9" xfId="0" applyNumberFormat="1" applyFont="1" applyFill="1" applyBorder="1"/>
    <xf numFmtId="37" fontId="10" fillId="5" borderId="9" xfId="3" applyNumberFormat="1" applyFont="1" applyFill="1" applyBorder="1" applyAlignment="1">
      <alignment horizontal="center"/>
    </xf>
    <xf numFmtId="37" fontId="10" fillId="4" borderId="9" xfId="3" applyNumberFormat="1" applyFont="1" applyFill="1" applyBorder="1" applyAlignment="1">
      <alignment horizontal="center"/>
    </xf>
    <xf numFmtId="10" fontId="5" fillId="5" borderId="9" xfId="1" applyNumberFormat="1" applyFont="1" applyFill="1" applyBorder="1" applyAlignment="1">
      <alignment horizontal="center"/>
    </xf>
    <xf numFmtId="10" fontId="5" fillId="4" borderId="9" xfId="2" applyNumberFormat="1" applyFont="1" applyFill="1" applyBorder="1" applyAlignment="1">
      <alignment horizontal="center"/>
    </xf>
    <xf numFmtId="10" fontId="10" fillId="4" borderId="9" xfId="2" applyNumberFormat="1" applyFont="1" applyFill="1" applyBorder="1" applyAlignment="1">
      <alignment horizontal="center"/>
    </xf>
    <xf numFmtId="4" fontId="5" fillId="4" borderId="9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4" fontId="5" fillId="2" borderId="9" xfId="0" applyNumberFormat="1" applyFont="1" applyFill="1" applyBorder="1" applyAlignment="1">
      <alignment horizontal="center"/>
    </xf>
    <xf numFmtId="0" fontId="10" fillId="0" borderId="20" xfId="0" applyFont="1" applyBorder="1" applyAlignment="1">
      <alignment horizontal="center"/>
    </xf>
    <xf numFmtId="164" fontId="5" fillId="5" borderId="3" xfId="0" applyNumberFormat="1" applyFont="1" applyFill="1" applyBorder="1"/>
    <xf numFmtId="37" fontId="10" fillId="5" borderId="3" xfId="3" applyNumberFormat="1" applyFont="1" applyFill="1" applyBorder="1" applyAlignment="1">
      <alignment horizontal="center"/>
    </xf>
    <xf numFmtId="37" fontId="10" fillId="4" borderId="3" xfId="3" applyNumberFormat="1" applyFont="1" applyFill="1" applyBorder="1" applyAlignment="1">
      <alignment horizontal="center"/>
    </xf>
    <xf numFmtId="10" fontId="5" fillId="5" borderId="3" xfId="1" applyNumberFormat="1" applyFont="1" applyFill="1" applyBorder="1" applyAlignment="1">
      <alignment horizontal="center"/>
    </xf>
    <xf numFmtId="10" fontId="5" fillId="4" borderId="3" xfId="2" applyNumberFormat="1" applyFont="1" applyFill="1" applyBorder="1" applyAlignment="1">
      <alignment horizontal="center"/>
    </xf>
    <xf numFmtId="10" fontId="10" fillId="4" borderId="3" xfId="2" applyNumberFormat="1" applyFont="1" applyFill="1" applyBorder="1" applyAlignment="1">
      <alignment horizontal="center"/>
    </xf>
    <xf numFmtId="4" fontId="5" fillId="4" borderId="3" xfId="0" applyNumberFormat="1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center"/>
    </xf>
    <xf numFmtId="4" fontId="5" fillId="2" borderId="3" xfId="0" applyNumberFormat="1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37" fontId="10" fillId="5" borderId="4" xfId="3" applyNumberFormat="1" applyFont="1" applyFill="1" applyBorder="1" applyAlignment="1">
      <alignment horizontal="center"/>
    </xf>
    <xf numFmtId="37" fontId="10" fillId="4" borderId="10" xfId="3" applyNumberFormat="1" applyFont="1" applyFill="1" applyBorder="1" applyAlignment="1">
      <alignment horizontal="center"/>
    </xf>
    <xf numFmtId="37" fontId="10" fillId="4" borderId="5" xfId="3" applyNumberFormat="1" applyFont="1" applyFill="1" applyBorder="1" applyAlignment="1">
      <alignment horizontal="center"/>
    </xf>
    <xf numFmtId="37" fontId="10" fillId="5" borderId="10" xfId="3" applyNumberFormat="1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37" fontId="10" fillId="4" borderId="4" xfId="3" applyNumberFormat="1" applyFont="1" applyFill="1" applyBorder="1" applyAlignment="1">
      <alignment horizontal="center"/>
    </xf>
    <xf numFmtId="10" fontId="5" fillId="5" borderId="10" xfId="1" applyNumberFormat="1" applyFont="1" applyFill="1" applyBorder="1" applyAlignment="1">
      <alignment horizontal="center"/>
    </xf>
    <xf numFmtId="10" fontId="5" fillId="4" borderId="5" xfId="2" applyNumberFormat="1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164" fontId="5" fillId="5" borderId="22" xfId="0" applyNumberFormat="1" applyFont="1" applyFill="1" applyBorder="1"/>
    <xf numFmtId="37" fontId="10" fillId="5" borderId="22" xfId="3" applyNumberFormat="1" applyFont="1" applyFill="1" applyBorder="1" applyAlignment="1">
      <alignment horizontal="center"/>
    </xf>
    <xf numFmtId="37" fontId="10" fillId="4" borderId="22" xfId="3" applyNumberFormat="1" applyFont="1" applyFill="1" applyBorder="1" applyAlignment="1">
      <alignment horizontal="center"/>
    </xf>
    <xf numFmtId="10" fontId="5" fillId="5" borderId="22" xfId="1" applyNumberFormat="1" applyFont="1" applyFill="1" applyBorder="1" applyAlignment="1">
      <alignment horizontal="center"/>
    </xf>
    <xf numFmtId="10" fontId="5" fillId="4" borderId="22" xfId="2" applyNumberFormat="1" applyFont="1" applyFill="1" applyBorder="1" applyAlignment="1">
      <alignment horizontal="center"/>
    </xf>
    <xf numFmtId="10" fontId="10" fillId="4" borderId="22" xfId="2" applyNumberFormat="1" applyFont="1" applyFill="1" applyBorder="1" applyAlignment="1">
      <alignment horizontal="center"/>
    </xf>
    <xf numFmtId="4" fontId="5" fillId="4" borderId="22" xfId="0" applyNumberFormat="1" applyFont="1" applyFill="1" applyBorder="1" applyAlignment="1">
      <alignment horizontal="center"/>
    </xf>
    <xf numFmtId="4" fontId="5" fillId="2" borderId="23" xfId="0" applyNumberFormat="1" applyFont="1" applyFill="1" applyBorder="1" applyAlignment="1">
      <alignment horizontal="center"/>
    </xf>
    <xf numFmtId="4" fontId="5" fillId="2" borderId="22" xfId="0" applyNumberFormat="1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1" fillId="0" borderId="25" xfId="0" applyFont="1" applyBorder="1" applyAlignment="1">
      <alignment vertical="top"/>
    </xf>
    <xf numFmtId="0" fontId="4" fillId="0" borderId="0" xfId="0" applyFont="1" applyBorder="1"/>
    <xf numFmtId="4" fontId="5" fillId="0" borderId="16" xfId="0" quotePrefix="1" applyNumberFormat="1" applyFont="1" applyBorder="1" applyAlignment="1">
      <alignment horizontal="center" wrapText="1"/>
    </xf>
    <xf numFmtId="0" fontId="11" fillId="0" borderId="24" xfId="0" applyFont="1" applyBorder="1" applyAlignment="1">
      <alignment vertical="top"/>
    </xf>
    <xf numFmtId="4" fontId="5" fillId="5" borderId="0" xfId="0" applyNumberFormat="1" applyFont="1" applyFill="1" applyAlignment="1">
      <alignment horizontal="center"/>
    </xf>
    <xf numFmtId="4" fontId="10" fillId="0" borderId="0" xfId="0" applyNumberFormat="1" applyFont="1" applyAlignment="1"/>
    <xf numFmtId="0" fontId="9" fillId="0" borderId="0" xfId="0" applyFont="1" applyAlignment="1"/>
    <xf numFmtId="0" fontId="5" fillId="0" borderId="0" xfId="0" applyFont="1" applyAlignment="1"/>
    <xf numFmtId="0" fontId="14" fillId="0" borderId="0" xfId="0" applyFont="1"/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4" fillId="0" borderId="11" xfId="0" applyFont="1" applyBorder="1"/>
    <xf numFmtId="0" fontId="5" fillId="0" borderId="6" xfId="0" applyFont="1" applyBorder="1"/>
    <xf numFmtId="0" fontId="5" fillId="0" borderId="14" xfId="0" applyFont="1" applyBorder="1"/>
    <xf numFmtId="0" fontId="4" fillId="0" borderId="1" xfId="0" applyFont="1" applyBorder="1"/>
    <xf numFmtId="0" fontId="5" fillId="6" borderId="0" xfId="0" applyFont="1" applyFill="1"/>
    <xf numFmtId="4" fontId="5" fillId="6" borderId="0" xfId="0" applyNumberFormat="1" applyFont="1" applyFill="1"/>
    <xf numFmtId="0" fontId="15" fillId="6" borderId="0" xfId="0" applyFont="1" applyFill="1" applyAlignment="1"/>
    <xf numFmtId="0" fontId="6" fillId="6" borderId="0" xfId="0" applyFont="1" applyFill="1" applyBorder="1" applyAlignment="1">
      <alignment horizontal="center"/>
    </xf>
    <xf numFmtId="0" fontId="6" fillId="6" borderId="0" xfId="0" applyFont="1" applyFill="1" applyBorder="1"/>
    <xf numFmtId="0" fontId="0" fillId="6" borderId="0" xfId="0" applyFill="1"/>
    <xf numFmtId="0" fontId="4" fillId="6" borderId="11" xfId="0" applyFont="1" applyFill="1" applyBorder="1"/>
    <xf numFmtId="0" fontId="6" fillId="6" borderId="11" xfId="0" applyFont="1" applyFill="1" applyBorder="1"/>
    <xf numFmtId="0" fontId="6" fillId="6" borderId="11" xfId="0" applyFont="1" applyFill="1" applyBorder="1" applyAlignment="1">
      <alignment horizontal="center"/>
    </xf>
    <xf numFmtId="0" fontId="6" fillId="6" borderId="12" xfId="0" applyFont="1" applyFill="1" applyBorder="1"/>
    <xf numFmtId="0" fontId="5" fillId="6" borderId="6" xfId="0" applyFont="1" applyFill="1" applyBorder="1"/>
    <xf numFmtId="0" fontId="4" fillId="6" borderId="0" xfId="0" applyFont="1" applyFill="1" applyBorder="1"/>
    <xf numFmtId="0" fontId="6" fillId="6" borderId="13" xfId="0" applyFont="1" applyFill="1" applyBorder="1"/>
    <xf numFmtId="0" fontId="4" fillId="6" borderId="1" xfId="0" applyFont="1" applyFill="1" applyBorder="1"/>
    <xf numFmtId="0" fontId="6" fillId="6" borderId="1" xfId="0" applyFont="1" applyFill="1" applyBorder="1"/>
    <xf numFmtId="0" fontId="6" fillId="6" borderId="1" xfId="0" applyFont="1" applyFill="1" applyBorder="1" applyAlignment="1">
      <alignment horizontal="center"/>
    </xf>
    <xf numFmtId="0" fontId="5" fillId="6" borderId="14" xfId="0" applyFont="1" applyFill="1" applyBorder="1"/>
    <xf numFmtId="0" fontId="11" fillId="6" borderId="25" xfId="0" applyFont="1" applyFill="1" applyBorder="1" applyAlignment="1">
      <alignment vertical="top"/>
    </xf>
    <xf numFmtId="0" fontId="11" fillId="6" borderId="24" xfId="0" applyFont="1" applyFill="1" applyBorder="1" applyAlignment="1">
      <alignment vertical="top"/>
    </xf>
    <xf numFmtId="0" fontId="11" fillId="6" borderId="0" xfId="0" applyFont="1" applyFill="1" applyBorder="1" applyAlignment="1">
      <alignment horizontal="center" vertical="top"/>
    </xf>
    <xf numFmtId="0" fontId="11" fillId="6" borderId="0" xfId="0" applyFont="1" applyFill="1" applyBorder="1" applyAlignment="1">
      <alignment vertical="top"/>
    </xf>
    <xf numFmtId="0" fontId="14" fillId="6" borderId="0" xfId="0" applyFont="1" applyFill="1" applyAlignment="1">
      <alignment vertical="center"/>
    </xf>
    <xf numFmtId="0" fontId="20" fillId="6" borderId="26" xfId="0" applyFont="1" applyFill="1" applyBorder="1"/>
    <xf numFmtId="0" fontId="18" fillId="6" borderId="0" xfId="0" applyFont="1" applyFill="1" applyAlignment="1">
      <alignment horizontal="center"/>
    </xf>
    <xf numFmtId="4" fontId="19" fillId="6" borderId="0" xfId="0" applyNumberFormat="1" applyFont="1" applyFill="1" applyAlignment="1">
      <alignment horizontal="center"/>
    </xf>
    <xf numFmtId="4" fontId="19" fillId="6" borderId="0" xfId="0" applyNumberFormat="1" applyFont="1" applyFill="1" applyAlignment="1" applyProtection="1">
      <alignment horizontal="center"/>
      <protection hidden="1"/>
    </xf>
    <xf numFmtId="4" fontId="18" fillId="6" borderId="0" xfId="0" applyNumberFormat="1" applyFont="1" applyFill="1" applyAlignment="1" applyProtection="1">
      <alignment horizontal="center"/>
      <protection hidden="1"/>
    </xf>
    <xf numFmtId="166" fontId="15" fillId="6" borderId="0" xfId="0" applyNumberFormat="1" applyFont="1" applyFill="1" applyAlignment="1"/>
    <xf numFmtId="168" fontId="15" fillId="6" borderId="0" xfId="0" applyNumberFormat="1" applyFont="1" applyFill="1" applyBorder="1" applyAlignment="1">
      <alignment horizontal="center"/>
    </xf>
    <xf numFmtId="0" fontId="15" fillId="6" borderId="0" xfId="0" applyFont="1" applyFill="1"/>
    <xf numFmtId="0" fontId="15" fillId="0" borderId="0" xfId="0" applyFont="1"/>
    <xf numFmtId="168" fontId="15" fillId="6" borderId="0" xfId="0" applyNumberFormat="1" applyFont="1" applyFill="1" applyBorder="1" applyAlignment="1"/>
    <xf numFmtId="0" fontId="15" fillId="6" borderId="0" xfId="0" applyFont="1" applyFill="1" applyBorder="1" applyAlignment="1"/>
    <xf numFmtId="0" fontId="5" fillId="6" borderId="0" xfId="0" applyFont="1" applyFill="1" applyBorder="1"/>
    <xf numFmtId="0" fontId="14" fillId="6" borderId="0" xfId="0" applyFont="1" applyFill="1" applyAlignment="1"/>
    <xf numFmtId="4" fontId="26" fillId="8" borderId="28" xfId="0" applyNumberFormat="1" applyFont="1" applyFill="1" applyBorder="1" applyAlignment="1">
      <alignment horizontal="center" vertical="top" wrapText="1"/>
    </xf>
    <xf numFmtId="0" fontId="25" fillId="6" borderId="0" xfId="0" applyFont="1" applyFill="1" applyAlignment="1">
      <alignment vertical="top"/>
    </xf>
    <xf numFmtId="0" fontId="25" fillId="0" borderId="0" xfId="0" applyFont="1" applyAlignment="1">
      <alignment vertical="top"/>
    </xf>
    <xf numFmtId="0" fontId="18" fillId="6" borderId="1" xfId="0" applyFont="1" applyFill="1" applyBorder="1" applyAlignment="1">
      <alignment horizontal="center"/>
    </xf>
    <xf numFmtId="0" fontId="17" fillId="6" borderId="0" xfId="0" applyFont="1" applyFill="1" applyAlignment="1"/>
    <xf numFmtId="4" fontId="14" fillId="6" borderId="0" xfId="0" applyNumberFormat="1" applyFont="1" applyFill="1" applyAlignment="1">
      <alignment horizontal="right"/>
    </xf>
    <xf numFmtId="4" fontId="14" fillId="6" borderId="0" xfId="0" applyNumberFormat="1" applyFont="1" applyFill="1" applyAlignment="1" applyProtection="1">
      <alignment horizontal="right"/>
      <protection hidden="1"/>
    </xf>
    <xf numFmtId="4" fontId="14" fillId="0" borderId="28" xfId="0" applyNumberFormat="1" applyFont="1" applyBorder="1" applyAlignment="1">
      <alignment horizontal="center" vertical="center" wrapText="1"/>
    </xf>
    <xf numFmtId="37" fontId="23" fillId="0" borderId="17" xfId="1" applyNumberFormat="1" applyFont="1" applyBorder="1" applyAlignment="1">
      <alignment horizontal="center" vertical="center" wrapText="1"/>
    </xf>
    <xf numFmtId="37" fontId="23" fillId="0" borderId="28" xfId="1" applyNumberFormat="1" applyFont="1" applyBorder="1" applyAlignment="1">
      <alignment horizontal="center" vertical="center" wrapText="1"/>
    </xf>
    <xf numFmtId="4" fontId="23" fillId="0" borderId="28" xfId="0" quotePrefix="1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4" fontId="24" fillId="0" borderId="31" xfId="0" applyNumberFormat="1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right"/>
    </xf>
    <xf numFmtId="4" fontId="24" fillId="0" borderId="29" xfId="0" applyNumberFormat="1" applyFont="1" applyFill="1" applyBorder="1" applyAlignment="1">
      <alignment horizontal="center" vertical="center" wrapText="1"/>
    </xf>
    <xf numFmtId="37" fontId="6" fillId="9" borderId="22" xfId="3" applyNumberFormat="1" applyFont="1" applyFill="1" applyBorder="1" applyAlignment="1">
      <alignment horizontal="center"/>
    </xf>
    <xf numFmtId="42" fontId="6" fillId="9" borderId="22" xfId="3" applyNumberFormat="1" applyFont="1" applyFill="1" applyBorder="1" applyAlignment="1">
      <alignment horizontal="right"/>
    </xf>
    <xf numFmtId="9" fontId="6" fillId="9" borderId="22" xfId="2" applyFont="1" applyFill="1" applyBorder="1" applyAlignment="1">
      <alignment horizontal="center"/>
    </xf>
    <xf numFmtId="9" fontId="6" fillId="9" borderId="25" xfId="2" applyFont="1" applyFill="1" applyBorder="1" applyAlignment="1">
      <alignment horizontal="center"/>
    </xf>
    <xf numFmtId="0" fontId="14" fillId="9" borderId="0" xfId="0" applyFont="1" applyFill="1"/>
    <xf numFmtId="0" fontId="15" fillId="9" borderId="0" xfId="0" applyFont="1" applyFill="1"/>
    <xf numFmtId="0" fontId="14" fillId="10" borderId="0" xfId="0" applyFont="1" applyFill="1"/>
    <xf numFmtId="0" fontId="15" fillId="10" borderId="0" xfId="0" applyFont="1" applyFill="1"/>
    <xf numFmtId="0" fontId="6" fillId="10" borderId="27" xfId="0" applyFont="1" applyFill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9" fontId="6" fillId="9" borderId="21" xfId="0" applyNumberFormat="1" applyFont="1" applyFill="1" applyBorder="1" applyAlignment="1">
      <alignment horizontal="center"/>
    </xf>
    <xf numFmtId="0" fontId="32" fillId="0" borderId="0" xfId="0" applyFont="1"/>
    <xf numFmtId="0" fontId="11" fillId="6" borderId="25" xfId="0" applyFont="1" applyFill="1" applyBorder="1" applyAlignment="1">
      <alignment horizontal="center" vertical="top"/>
    </xf>
    <xf numFmtId="0" fontId="30" fillId="6" borderId="0" xfId="0" quotePrefix="1" applyFont="1" applyFill="1" applyAlignment="1" applyProtection="1">
      <alignment vertical="top" wrapText="1"/>
    </xf>
    <xf numFmtId="0" fontId="30" fillId="6" borderId="0" xfId="0" applyFont="1" applyFill="1" applyAlignment="1" applyProtection="1">
      <alignment vertical="top" wrapText="1" readingOrder="1"/>
    </xf>
    <xf numFmtId="0" fontId="29" fillId="6" borderId="0" xfId="0" applyFont="1" applyFill="1" applyAlignment="1" applyProtection="1"/>
    <xf numFmtId="49" fontId="23" fillId="0" borderId="28" xfId="0" applyNumberFormat="1" applyFont="1" applyBorder="1" applyAlignment="1">
      <alignment horizontal="center" vertical="center" wrapText="1"/>
    </xf>
    <xf numFmtId="0" fontId="15" fillId="6" borderId="0" xfId="0" applyFont="1" applyFill="1" applyAlignment="1">
      <alignment horizontal="right"/>
    </xf>
    <xf numFmtId="37" fontId="6" fillId="9" borderId="35" xfId="3" applyNumberFormat="1" applyFont="1" applyFill="1" applyBorder="1" applyAlignment="1">
      <alignment horizontal="center"/>
    </xf>
    <xf numFmtId="42" fontId="6" fillId="9" borderId="35" xfId="3" applyNumberFormat="1" applyFont="1" applyFill="1" applyBorder="1" applyAlignment="1">
      <alignment horizontal="right"/>
    </xf>
    <xf numFmtId="42" fontId="6" fillId="9" borderId="0" xfId="3" applyNumberFormat="1" applyFont="1" applyFill="1" applyBorder="1" applyAlignment="1">
      <alignment horizontal="right"/>
    </xf>
    <xf numFmtId="42" fontId="6" fillId="9" borderId="4" xfId="3" applyNumberFormat="1" applyFont="1" applyFill="1" applyBorder="1" applyAlignment="1">
      <alignment horizontal="center"/>
    </xf>
    <xf numFmtId="9" fontId="6" fillId="9" borderId="4" xfId="2" applyFont="1" applyFill="1" applyBorder="1" applyAlignment="1">
      <alignment horizontal="center"/>
    </xf>
    <xf numFmtId="37" fontId="6" fillId="10" borderId="3" xfId="4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9" fontId="6" fillId="9" borderId="36" xfId="0" applyNumberFormat="1" applyFont="1" applyFill="1" applyBorder="1" applyAlignment="1">
      <alignment horizontal="center"/>
    </xf>
    <xf numFmtId="1" fontId="6" fillId="10" borderId="17" xfId="0" applyNumberFormat="1" applyFont="1" applyFill="1" applyBorder="1" applyAlignment="1">
      <alignment horizontal="center"/>
    </xf>
    <xf numFmtId="37" fontId="6" fillId="10" borderId="17" xfId="0" applyNumberFormat="1" applyFont="1" applyFill="1" applyBorder="1" applyAlignment="1">
      <alignment horizontal="center"/>
    </xf>
    <xf numFmtId="167" fontId="15" fillId="10" borderId="5" xfId="2" applyNumberFormat="1" applyFont="1" applyFill="1" applyBorder="1" applyAlignment="1">
      <alignment horizontal="left"/>
    </xf>
    <xf numFmtId="37" fontId="6" fillId="10" borderId="22" xfId="4" applyNumberFormat="1" applyFont="1" applyFill="1" applyBorder="1" applyAlignment="1">
      <alignment horizontal="center"/>
    </xf>
    <xf numFmtId="1" fontId="6" fillId="10" borderId="22" xfId="0" applyNumberFormat="1" applyFont="1" applyFill="1" applyBorder="1" applyAlignment="1">
      <alignment horizontal="center"/>
    </xf>
    <xf numFmtId="37" fontId="6" fillId="10" borderId="22" xfId="0" applyNumberFormat="1" applyFont="1" applyFill="1" applyBorder="1" applyAlignment="1">
      <alignment horizontal="center"/>
    </xf>
    <xf numFmtId="4" fontId="15" fillId="10" borderId="22" xfId="0" applyNumberFormat="1" applyFont="1" applyFill="1" applyBorder="1" applyAlignment="1">
      <alignment horizontal="center"/>
    </xf>
    <xf numFmtId="42" fontId="6" fillId="9" borderId="38" xfId="3" applyNumberFormat="1" applyFont="1" applyFill="1" applyBorder="1" applyAlignment="1">
      <alignment horizontal="center"/>
    </xf>
    <xf numFmtId="9" fontId="6" fillId="9" borderId="38" xfId="2" applyFont="1" applyFill="1" applyBorder="1" applyAlignment="1">
      <alignment horizontal="center"/>
    </xf>
    <xf numFmtId="37" fontId="6" fillId="10" borderId="35" xfId="4" applyNumberFormat="1" applyFont="1" applyFill="1" applyBorder="1" applyAlignment="1">
      <alignment horizontal="center"/>
    </xf>
    <xf numFmtId="0" fontId="6" fillId="10" borderId="39" xfId="0" applyFont="1" applyFill="1" applyBorder="1" applyAlignment="1">
      <alignment horizontal="center"/>
    </xf>
    <xf numFmtId="9" fontId="6" fillId="9" borderId="40" xfId="0" applyNumberFormat="1" applyFont="1" applyFill="1" applyBorder="1" applyAlignment="1">
      <alignment horizontal="center"/>
    </xf>
    <xf numFmtId="1" fontId="6" fillId="10" borderId="35" xfId="0" applyNumberFormat="1" applyFont="1" applyFill="1" applyBorder="1" applyAlignment="1">
      <alignment horizontal="center"/>
    </xf>
    <xf numFmtId="37" fontId="6" fillId="10" borderId="35" xfId="0" applyNumberFormat="1" applyFont="1" applyFill="1" applyBorder="1" applyAlignment="1">
      <alignment horizontal="center"/>
    </xf>
    <xf numFmtId="10" fontId="6" fillId="10" borderId="35" xfId="2" applyNumberFormat="1" applyFont="1" applyFill="1" applyBorder="1" applyAlignment="1">
      <alignment horizontal="center"/>
    </xf>
    <xf numFmtId="3" fontId="15" fillId="7" borderId="35" xfId="0" applyNumberFormat="1" applyFont="1" applyFill="1" applyBorder="1" applyAlignment="1">
      <alignment horizontal="center"/>
    </xf>
    <xf numFmtId="37" fontId="6" fillId="9" borderId="38" xfId="3" applyNumberFormat="1" applyFont="1" applyFill="1" applyBorder="1" applyAlignment="1">
      <alignment horizontal="center"/>
    </xf>
    <xf numFmtId="42" fontId="6" fillId="9" borderId="41" xfId="3" applyNumberFormat="1" applyFont="1" applyFill="1" applyBorder="1" applyAlignment="1">
      <alignment horizontal="center"/>
    </xf>
    <xf numFmtId="4" fontId="15" fillId="10" borderId="35" xfId="0" applyNumberFormat="1" applyFont="1" applyFill="1" applyBorder="1" applyAlignment="1">
      <alignment horizontal="center"/>
    </xf>
    <xf numFmtId="0" fontId="33" fillId="6" borderId="0" xfId="0" applyFont="1" applyFill="1"/>
    <xf numFmtId="0" fontId="14" fillId="6" borderId="0" xfId="0" applyFont="1" applyFill="1"/>
    <xf numFmtId="0" fontId="5" fillId="10" borderId="0" xfId="0" applyFont="1" applyFill="1"/>
    <xf numFmtId="0" fontId="5" fillId="11" borderId="0" xfId="0" applyFont="1" applyFill="1"/>
    <xf numFmtId="0" fontId="14" fillId="11" borderId="0" xfId="0" applyFont="1" applyFill="1"/>
    <xf numFmtId="0" fontId="15" fillId="11" borderId="0" xfId="0" applyFont="1" applyFill="1"/>
    <xf numFmtId="0" fontId="5" fillId="9" borderId="0" xfId="0" applyFont="1" applyFill="1"/>
    <xf numFmtId="0" fontId="15" fillId="6" borderId="1" xfId="0" applyFont="1" applyFill="1" applyBorder="1" applyAlignment="1">
      <alignment horizontal="center"/>
    </xf>
    <xf numFmtId="167" fontId="15" fillId="10" borderId="42" xfId="2" applyNumberFormat="1" applyFont="1" applyFill="1" applyBorder="1" applyAlignment="1">
      <alignment horizontal="left"/>
    </xf>
    <xf numFmtId="0" fontId="34" fillId="9" borderId="43" xfId="0" applyNumberFormat="1" applyFont="1" applyFill="1" applyBorder="1" applyAlignment="1">
      <alignment horizontal="center"/>
    </xf>
    <xf numFmtId="0" fontId="4" fillId="9" borderId="44" xfId="0" applyNumberFormat="1" applyFont="1" applyFill="1" applyBorder="1" applyAlignment="1">
      <alignment horizontal="center"/>
    </xf>
    <xf numFmtId="0" fontId="4" fillId="9" borderId="46" xfId="0" applyNumberFormat="1" applyFont="1" applyFill="1" applyBorder="1" applyAlignment="1">
      <alignment horizontal="center"/>
    </xf>
    <xf numFmtId="0" fontId="4" fillId="6" borderId="0" xfId="0" applyNumberFormat="1" applyFont="1" applyFill="1" applyBorder="1" applyAlignment="1">
      <alignment horizontal="center"/>
    </xf>
    <xf numFmtId="0" fontId="32" fillId="6" borderId="0" xfId="0" applyFont="1" applyFill="1"/>
    <xf numFmtId="0" fontId="23" fillId="0" borderId="33" xfId="0" applyFont="1" applyBorder="1" applyAlignment="1">
      <alignment horizontal="center" vertical="center" wrapText="1"/>
    </xf>
    <xf numFmtId="4" fontId="26" fillId="8" borderId="33" xfId="0" applyNumberFormat="1" applyFont="1" applyFill="1" applyBorder="1" applyAlignment="1">
      <alignment horizontal="center" vertical="top" wrapText="1"/>
    </xf>
    <xf numFmtId="164" fontId="15" fillId="9" borderId="47" xfId="0" applyNumberFormat="1" applyFont="1" applyFill="1" applyBorder="1"/>
    <xf numFmtId="164" fontId="15" fillId="9" borderId="48" xfId="0" applyNumberFormat="1" applyFont="1" applyFill="1" applyBorder="1"/>
    <xf numFmtId="164" fontId="15" fillId="9" borderId="49" xfId="0" applyNumberFormat="1" applyFont="1" applyFill="1" applyBorder="1"/>
    <xf numFmtId="164" fontId="15" fillId="9" borderId="14" xfId="0" applyNumberFormat="1" applyFont="1" applyFill="1" applyBorder="1"/>
    <xf numFmtId="0" fontId="4" fillId="9" borderId="45" xfId="0" applyNumberFormat="1" applyFont="1" applyFill="1" applyBorder="1" applyAlignment="1">
      <alignment horizontal="center"/>
    </xf>
    <xf numFmtId="0" fontId="24" fillId="6" borderId="0" xfId="0" applyFont="1" applyFill="1" applyBorder="1" applyAlignment="1">
      <alignment vertical="center" wrapText="1"/>
    </xf>
    <xf numFmtId="0" fontId="24" fillId="6" borderId="0" xfId="0" applyFont="1" applyFill="1" applyBorder="1" applyAlignment="1">
      <alignment horizontal="center" vertical="center"/>
    </xf>
    <xf numFmtId="1" fontId="22" fillId="10" borderId="35" xfId="3" applyNumberFormat="1" applyFont="1" applyFill="1" applyBorder="1" applyAlignment="1">
      <alignment horizontal="center"/>
    </xf>
    <xf numFmtId="1" fontId="22" fillId="10" borderId="22" xfId="3" applyNumberFormat="1" applyFont="1" applyFill="1" applyBorder="1" applyAlignment="1">
      <alignment horizontal="center"/>
    </xf>
    <xf numFmtId="37" fontId="6" fillId="9" borderId="51" xfId="3" applyNumberFormat="1" applyFont="1" applyFill="1" applyBorder="1" applyAlignment="1">
      <alignment horizontal="center"/>
    </xf>
    <xf numFmtId="1" fontId="22" fillId="10" borderId="3" xfId="4" applyNumberFormat="1" applyFont="1" applyFill="1" applyBorder="1" applyAlignment="1">
      <alignment horizontal="center"/>
    </xf>
    <xf numFmtId="1" fontId="6" fillId="10" borderId="35" xfId="3" applyNumberFormat="1" applyFont="1" applyFill="1" applyBorder="1" applyAlignment="1">
      <alignment horizontal="center"/>
    </xf>
    <xf numFmtId="169" fontId="6" fillId="9" borderId="0" xfId="1" applyNumberFormat="1" applyFont="1" applyFill="1" applyAlignment="1"/>
    <xf numFmtId="169" fontId="6" fillId="9" borderId="50" xfId="1" applyNumberFormat="1" applyFont="1" applyFill="1" applyBorder="1" applyAlignment="1"/>
    <xf numFmtId="3" fontId="15" fillId="7" borderId="51" xfId="0" applyNumberFormat="1" applyFont="1" applyFill="1" applyBorder="1" applyAlignment="1">
      <alignment horizontal="center"/>
    </xf>
    <xf numFmtId="4" fontId="15" fillId="10" borderId="17" xfId="0" applyNumberFormat="1" applyFont="1" applyFill="1" applyBorder="1" applyAlignment="1">
      <alignment horizontal="center"/>
    </xf>
    <xf numFmtId="3" fontId="15" fillId="7" borderId="42" xfId="0" applyNumberFormat="1" applyFont="1" applyFill="1" applyBorder="1" applyAlignment="1">
      <alignment horizontal="center"/>
    </xf>
    <xf numFmtId="0" fontId="30" fillId="6" borderId="0" xfId="0" applyFont="1" applyFill="1" applyAlignment="1" applyProtection="1">
      <alignment wrapText="1"/>
    </xf>
    <xf numFmtId="0" fontId="0" fillId="6" borderId="0" xfId="0" applyFill="1" applyAlignment="1"/>
    <xf numFmtId="0" fontId="32" fillId="6" borderId="0" xfId="0" applyFont="1" applyFill="1" applyAlignment="1"/>
    <xf numFmtId="0" fontId="32" fillId="0" borderId="0" xfId="0" applyFont="1" applyAlignment="1"/>
    <xf numFmtId="0" fontId="19" fillId="6" borderId="0" xfId="0" applyFont="1" applyFill="1" applyAlignment="1">
      <alignment horizontal="center" vertical="center"/>
    </xf>
    <xf numFmtId="167" fontId="15" fillId="10" borderId="35" xfId="2" applyNumberFormat="1" applyFont="1" applyFill="1" applyBorder="1" applyAlignment="1">
      <alignment horizontal="left"/>
    </xf>
    <xf numFmtId="4" fontId="15" fillId="10" borderId="37" xfId="0" applyNumberFormat="1" applyFont="1" applyFill="1" applyBorder="1" applyAlignment="1">
      <alignment horizontal="right" indent="1"/>
    </xf>
    <xf numFmtId="4" fontId="15" fillId="10" borderId="5" xfId="0" applyNumberFormat="1" applyFont="1" applyFill="1" applyBorder="1" applyAlignment="1">
      <alignment horizontal="right" indent="1"/>
    </xf>
    <xf numFmtId="10" fontId="6" fillId="10" borderId="17" xfId="2" applyNumberFormat="1" applyFont="1" applyFill="1" applyBorder="1" applyAlignment="1">
      <alignment horizontal="center"/>
    </xf>
    <xf numFmtId="10" fontId="6" fillId="10" borderId="42" xfId="2" applyNumberFormat="1" applyFont="1" applyFill="1" applyBorder="1" applyAlignment="1">
      <alignment horizontal="center"/>
    </xf>
    <xf numFmtId="4" fontId="15" fillId="10" borderId="52" xfId="0" applyNumberFormat="1" applyFont="1" applyFill="1" applyBorder="1" applyAlignment="1">
      <alignment horizontal="right" indent="1"/>
    </xf>
    <xf numFmtId="37" fontId="26" fillId="8" borderId="28" xfId="1" applyNumberFormat="1" applyFont="1" applyFill="1" applyBorder="1" applyAlignment="1">
      <alignment horizontal="center" vertical="top" wrapText="1"/>
    </xf>
    <xf numFmtId="37" fontId="25" fillId="8" borderId="28" xfId="1" applyNumberFormat="1" applyFont="1" applyFill="1" applyBorder="1" applyAlignment="1">
      <alignment horizontal="center" vertical="top" wrapText="1"/>
    </xf>
    <xf numFmtId="37" fontId="17" fillId="8" borderId="28" xfId="1" quotePrefix="1" applyNumberFormat="1" applyFont="1" applyFill="1" applyBorder="1" applyAlignment="1">
      <alignment horizontal="center" vertical="top" wrapText="1"/>
    </xf>
    <xf numFmtId="4" fontId="27" fillId="8" borderId="31" xfId="0" applyNumberFormat="1" applyFont="1" applyFill="1" applyBorder="1" applyAlignment="1">
      <alignment horizontal="center" vertical="top" wrapText="1"/>
    </xf>
    <xf numFmtId="4" fontId="27" fillId="8" borderId="29" xfId="0" applyNumberFormat="1" applyFont="1" applyFill="1" applyBorder="1" applyAlignment="1">
      <alignment horizontal="center" vertical="top" wrapText="1"/>
    </xf>
    <xf numFmtId="4" fontId="31" fillId="8" borderId="29" xfId="0" quotePrefix="1" applyNumberFormat="1" applyFont="1" applyFill="1" applyBorder="1" applyAlignment="1">
      <alignment horizontal="center" vertical="top" wrapText="1"/>
    </xf>
    <xf numFmtId="4" fontId="25" fillId="8" borderId="28" xfId="0" applyNumberFormat="1" applyFont="1" applyFill="1" applyBorder="1" applyAlignment="1">
      <alignment horizontal="center" vertical="top" wrapText="1"/>
    </xf>
    <xf numFmtId="4" fontId="26" fillId="8" borderId="28" xfId="0" quotePrefix="1" applyNumberFormat="1" applyFont="1" applyFill="1" applyBorder="1" applyAlignment="1">
      <alignment horizontal="center" vertical="top" wrapText="1"/>
    </xf>
    <xf numFmtId="0" fontId="17" fillId="8" borderId="28" xfId="0" quotePrefix="1" applyFont="1" applyFill="1" applyBorder="1" applyAlignment="1">
      <alignment horizontal="center" vertical="top" wrapText="1"/>
    </xf>
    <xf numFmtId="0" fontId="4" fillId="9" borderId="54" xfId="0" applyNumberFormat="1" applyFont="1" applyFill="1" applyBorder="1" applyAlignment="1">
      <alignment horizontal="center"/>
    </xf>
    <xf numFmtId="0" fontId="4" fillId="9" borderId="55" xfId="0" applyNumberFormat="1" applyFont="1" applyFill="1" applyBorder="1" applyAlignment="1">
      <alignment horizontal="center"/>
    </xf>
    <xf numFmtId="0" fontId="4" fillId="9" borderId="56" xfId="0" applyNumberFormat="1" applyFont="1" applyFill="1" applyBorder="1" applyAlignment="1">
      <alignment horizontal="center"/>
    </xf>
    <xf numFmtId="0" fontId="34" fillId="9" borderId="53" xfId="0" applyNumberFormat="1" applyFont="1" applyFill="1" applyBorder="1" applyAlignment="1">
      <alignment horizontal="center"/>
    </xf>
    <xf numFmtId="0" fontId="6" fillId="7" borderId="58" xfId="0" applyFont="1" applyFill="1" applyBorder="1" applyAlignment="1">
      <alignment horizontal="center"/>
    </xf>
    <xf numFmtId="0" fontId="6" fillId="7" borderId="59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30" fillId="8" borderId="33" xfId="0" applyFont="1" applyFill="1" applyBorder="1" applyAlignment="1">
      <alignment vertical="center" textRotation="90" wrapText="1"/>
    </xf>
    <xf numFmtId="0" fontId="30" fillId="8" borderId="28" xfId="0" applyFont="1" applyFill="1" applyBorder="1" applyAlignment="1">
      <alignment vertical="center" textRotation="90" wrapText="1"/>
    </xf>
    <xf numFmtId="0" fontId="30" fillId="8" borderId="31" xfId="0" applyFont="1" applyFill="1" applyBorder="1" applyAlignment="1">
      <alignment vertical="center" textRotation="90" wrapText="1"/>
    </xf>
    <xf numFmtId="0" fontId="34" fillId="9" borderId="60" xfId="0" applyNumberFormat="1" applyFont="1" applyFill="1" applyBorder="1" applyAlignment="1">
      <alignment horizontal="center"/>
    </xf>
    <xf numFmtId="0" fontId="4" fillId="9" borderId="61" xfId="0" applyNumberFormat="1" applyFont="1" applyFill="1" applyBorder="1" applyAlignment="1">
      <alignment horizontal="center"/>
    </xf>
    <xf numFmtId="0" fontId="4" fillId="9" borderId="62" xfId="0" applyNumberFormat="1" applyFont="1" applyFill="1" applyBorder="1" applyAlignment="1">
      <alignment horizontal="center"/>
    </xf>
    <xf numFmtId="0" fontId="4" fillId="9" borderId="63" xfId="0" applyNumberFormat="1" applyFont="1" applyFill="1" applyBorder="1" applyAlignment="1">
      <alignment horizontal="center"/>
    </xf>
    <xf numFmtId="0" fontId="11" fillId="0" borderId="8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6" fillId="6" borderId="0" xfId="0" applyFont="1" applyFill="1" applyAlignment="1" applyProtection="1">
      <alignment vertical="top" wrapText="1"/>
    </xf>
    <xf numFmtId="0" fontId="4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 vertical="top" wrapText="1"/>
    </xf>
    <xf numFmtId="0" fontId="15" fillId="9" borderId="50" xfId="0" applyFont="1" applyFill="1" applyBorder="1" applyAlignment="1">
      <alignment horizontal="center" vertical="center"/>
    </xf>
    <xf numFmtId="4" fontId="24" fillId="0" borderId="34" xfId="0" applyNumberFormat="1" applyFont="1" applyFill="1" applyBorder="1" applyAlignment="1">
      <alignment horizontal="center" vertical="center" wrapText="1"/>
    </xf>
    <xf numFmtId="4" fontId="24" fillId="0" borderId="30" xfId="0" applyNumberFormat="1" applyFont="1" applyFill="1" applyBorder="1" applyAlignment="1">
      <alignment horizontal="center" vertical="center" wrapText="1"/>
    </xf>
    <xf numFmtId="0" fontId="15" fillId="6" borderId="0" xfId="0" applyFont="1" applyFill="1" applyAlignment="1">
      <alignment vertical="top"/>
    </xf>
    <xf numFmtId="0" fontId="11" fillId="6" borderId="8" xfId="0" applyFont="1" applyFill="1" applyBorder="1" applyAlignment="1">
      <alignment horizontal="center" vertical="top"/>
    </xf>
    <xf numFmtId="0" fontId="5" fillId="6" borderId="0" xfId="0" applyFont="1" applyFill="1" applyAlignment="1">
      <alignment horizontal="center"/>
    </xf>
    <xf numFmtId="0" fontId="24" fillId="6" borderId="34" xfId="0" applyFont="1" applyFill="1" applyBorder="1" applyAlignment="1">
      <alignment horizontal="center" vertical="center" wrapText="1"/>
    </xf>
    <xf numFmtId="0" fontId="24" fillId="6" borderId="32" xfId="0" applyFont="1" applyFill="1" applyBorder="1" applyAlignment="1">
      <alignment horizontal="center" vertical="center" wrapText="1"/>
    </xf>
    <xf numFmtId="0" fontId="24" fillId="6" borderId="57" xfId="0" applyFont="1" applyFill="1" applyBorder="1" applyAlignment="1">
      <alignment horizontal="center" vertical="center" wrapText="1"/>
    </xf>
    <xf numFmtId="168" fontId="15" fillId="9" borderId="50" xfId="0" applyNumberFormat="1" applyFont="1" applyFill="1" applyBorder="1" applyAlignment="1">
      <alignment horizontal="center" vertical="center"/>
    </xf>
    <xf numFmtId="165" fontId="6" fillId="9" borderId="50" xfId="0" applyNumberFormat="1" applyFont="1" applyFill="1" applyBorder="1" applyAlignment="1">
      <alignment horizontal="left"/>
    </xf>
    <xf numFmtId="165" fontId="15" fillId="10" borderId="50" xfId="0" applyNumberFormat="1" applyFont="1" applyFill="1" applyBorder="1" applyAlignment="1">
      <alignment horizontal="left"/>
    </xf>
    <xf numFmtId="37" fontId="14" fillId="0" borderId="29" xfId="1" applyNumberFormat="1" applyFont="1" applyBorder="1" applyAlignment="1">
      <alignment horizontal="center" vertical="center" wrapText="1"/>
    </xf>
    <xf numFmtId="37" fontId="14" fillId="0" borderId="32" xfId="1" applyNumberFormat="1" applyFont="1" applyBorder="1" applyAlignment="1">
      <alignment horizontal="center" vertical="center" wrapText="1"/>
    </xf>
    <xf numFmtId="37" fontId="14" fillId="0" borderId="30" xfId="1" applyNumberFormat="1" applyFont="1" applyBorder="1" applyAlignment="1">
      <alignment horizontal="center" vertical="center" wrapText="1"/>
    </xf>
    <xf numFmtId="0" fontId="35" fillId="6" borderId="0" xfId="0" applyFont="1" applyFill="1" applyAlignment="1" applyProtection="1">
      <alignment horizontal="left" vertical="top"/>
    </xf>
    <xf numFmtId="0" fontId="6" fillId="6" borderId="0" xfId="0" applyFont="1" applyFill="1" applyAlignment="1" applyProtection="1">
      <alignment horizontal="left" wrapText="1"/>
    </xf>
    <xf numFmtId="0" fontId="6" fillId="6" borderId="0" xfId="0" quotePrefix="1" applyFont="1" applyFill="1" applyAlignment="1" applyProtection="1">
      <alignment horizontal="left" wrapText="1" indent="1"/>
    </xf>
    <xf numFmtId="0" fontId="6" fillId="6" borderId="0" xfId="0" quotePrefix="1" applyFont="1" applyFill="1" applyAlignment="1" applyProtection="1">
      <alignment horizontal="left" vertical="top" wrapText="1" indent="1"/>
    </xf>
  </cellXfs>
  <cellStyles count="5">
    <cellStyle name="Accent6" xfId="3" builtinId="49"/>
    <cellStyle name="Comma" xfId="1" builtinId="3"/>
    <cellStyle name="Currency" xfId="4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66"/>
      <color rgb="FFFFFF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23813</xdr:colOff>
          <xdr:row>0</xdr:row>
          <xdr:rowOff>28575</xdr:rowOff>
        </xdr:from>
        <xdr:to>
          <xdr:col>3</xdr:col>
          <xdr:colOff>709613</xdr:colOff>
          <xdr:row>0</xdr:row>
          <xdr:rowOff>357188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0</xdr:rowOff>
        </xdr:from>
        <xdr:to>
          <xdr:col>3</xdr:col>
          <xdr:colOff>85725</xdr:colOff>
          <xdr:row>0</xdr:row>
          <xdr:rowOff>280988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8"/>
  <sheetViews>
    <sheetView topLeftCell="A24" workbookViewId="0">
      <selection activeCell="A29" sqref="A29:M32"/>
    </sheetView>
  </sheetViews>
  <sheetFormatPr defaultRowHeight="14.25" x14ac:dyDescent="0.45"/>
  <cols>
    <col min="1" max="1" width="5" customWidth="1"/>
    <col min="2" max="2" width="18.796875" customWidth="1"/>
    <col min="3" max="4" width="10.796875" customWidth="1"/>
    <col min="5" max="6" width="9.796875" customWidth="1"/>
    <col min="7" max="7" width="10.86328125" customWidth="1"/>
    <col min="8" max="8" width="14.19921875" customWidth="1"/>
    <col min="9" max="9" width="14.1328125" customWidth="1"/>
    <col min="10" max="10" width="14.19921875" customWidth="1"/>
    <col min="11" max="11" width="14.796875" customWidth="1"/>
    <col min="12" max="12" width="10.1328125" customWidth="1"/>
    <col min="13" max="13" width="4.46484375" customWidth="1"/>
    <col min="14" max="14" width="17.33203125" customWidth="1"/>
    <col min="15" max="16" width="6.6640625" customWidth="1"/>
  </cols>
  <sheetData>
    <row r="1" spans="1:17" s="4" customFormat="1" ht="40.25" customHeight="1" x14ac:dyDescent="0.5">
      <c r="A1" s="261" t="s">
        <v>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3"/>
      <c r="O1" s="3"/>
      <c r="P1" s="3"/>
    </row>
    <row r="2" spans="1:17" s="4" customFormat="1" ht="13.5" x14ac:dyDescent="0.35">
      <c r="A2" s="262" t="s">
        <v>10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3"/>
      <c r="O2" s="3"/>
      <c r="P2" s="3"/>
    </row>
    <row r="3" spans="1:17" s="4" customFormat="1" ht="13.5" x14ac:dyDescent="0.35">
      <c r="A3" s="262" t="s">
        <v>22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3"/>
      <c r="O3" s="3"/>
      <c r="P3" s="3"/>
      <c r="Q3" s="5"/>
    </row>
    <row r="4" spans="1:17" s="4" customFormat="1" ht="7.25" customHeight="1" x14ac:dyDescent="0.35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85"/>
      <c r="O4" s="85"/>
      <c r="P4" s="6"/>
    </row>
    <row r="5" spans="1:17" s="4" customFormat="1" ht="17.649999999999999" x14ac:dyDescent="0.35">
      <c r="A5" s="264" t="s">
        <v>11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7"/>
      <c r="O5" s="7"/>
      <c r="P5" s="7"/>
    </row>
    <row r="6" spans="1:17" s="4" customFormat="1" ht="17.649999999999999" x14ac:dyDescent="0.35">
      <c r="A6" s="264" t="s">
        <v>23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7"/>
      <c r="O6" s="7"/>
      <c r="P6" s="7"/>
    </row>
    <row r="7" spans="1:17" s="4" customFormat="1" ht="8.4499999999999993" customHeight="1" x14ac:dyDescent="0.35"/>
    <row r="8" spans="1:17" s="4" customFormat="1" ht="13.5" x14ac:dyDescent="0.35">
      <c r="A8" s="8" t="s">
        <v>4</v>
      </c>
      <c r="C8" s="9" t="s">
        <v>1</v>
      </c>
      <c r="D8" s="9"/>
      <c r="E8" s="9"/>
      <c r="F8" s="9"/>
      <c r="G8" s="10"/>
      <c r="H8" s="10"/>
      <c r="I8" s="10"/>
      <c r="J8" s="10"/>
      <c r="K8" s="10"/>
      <c r="L8" s="9"/>
      <c r="M8" s="9"/>
    </row>
    <row r="9" spans="1:17" s="4" customFormat="1" ht="13.5" x14ac:dyDescent="0.35">
      <c r="C9" s="11" t="s">
        <v>17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5"/>
    </row>
    <row r="10" spans="1:17" s="4" customFormat="1" ht="13.5" x14ac:dyDescent="0.35">
      <c r="C10" s="13" t="s">
        <v>15</v>
      </c>
      <c r="D10" s="14"/>
      <c r="E10" s="14"/>
      <c r="F10" s="14"/>
      <c r="G10" s="14"/>
      <c r="H10" s="14"/>
      <c r="I10" s="14"/>
      <c r="J10" s="14"/>
      <c r="K10" s="14"/>
      <c r="L10" s="14"/>
      <c r="M10" s="13"/>
      <c r="N10" s="5"/>
      <c r="O10" s="5"/>
    </row>
    <row r="11" spans="1:17" s="4" customFormat="1" ht="13.5" x14ac:dyDescent="0.35"/>
    <row r="12" spans="1:17" s="4" customFormat="1" ht="17.649999999999999" x14ac:dyDescent="0.5">
      <c r="A12" s="259" t="s">
        <v>3</v>
      </c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  <c r="M12" s="259"/>
      <c r="N12" s="84"/>
    </row>
    <row r="13" spans="1:17" s="4" customFormat="1" ht="13.5" x14ac:dyDescent="0.35">
      <c r="I13" s="15" t="s">
        <v>16</v>
      </c>
      <c r="J13" s="82">
        <v>80</v>
      </c>
    </row>
    <row r="14" spans="1:17" s="4" customFormat="1" ht="13.5" x14ac:dyDescent="0.35">
      <c r="I14" s="16"/>
      <c r="J14" s="16"/>
      <c r="K14" s="17" t="s">
        <v>33</v>
      </c>
      <c r="L14" s="18">
        <f>MAX(G20:G27)</f>
        <v>0.13</v>
      </c>
    </row>
    <row r="15" spans="1:17" s="4" customFormat="1" ht="13.5" x14ac:dyDescent="0.35">
      <c r="I15" s="16"/>
      <c r="J15" s="16"/>
      <c r="K15" s="17" t="s">
        <v>35</v>
      </c>
      <c r="L15" s="19">
        <f>AVERAGE(G20:G27)</f>
        <v>0.11124999999999999</v>
      </c>
    </row>
    <row r="16" spans="1:17" s="4" customFormat="1" ht="13.5" x14ac:dyDescent="0.35">
      <c r="H16" s="16"/>
      <c r="I16" s="16"/>
      <c r="J16" s="16"/>
      <c r="K16" s="20" t="s">
        <v>34</v>
      </c>
      <c r="L16" s="19">
        <f>MIN(G20:G27)</f>
        <v>0.09</v>
      </c>
    </row>
    <row r="17" spans="1:15" s="4" customFormat="1" ht="13.5" x14ac:dyDescent="0.35">
      <c r="A17" s="260" t="s">
        <v>19</v>
      </c>
      <c r="B17" s="260"/>
      <c r="C17" s="260"/>
      <c r="D17" s="260"/>
      <c r="E17" s="260"/>
      <c r="F17" s="260"/>
      <c r="G17" s="260"/>
      <c r="H17" s="260"/>
      <c r="I17" s="260"/>
      <c r="J17" s="260"/>
      <c r="K17" s="260"/>
      <c r="L17" s="260"/>
      <c r="M17" s="260"/>
      <c r="N17" s="83"/>
      <c r="O17" s="83"/>
    </row>
    <row r="18" spans="1:15" s="4" customFormat="1" ht="13.9" thickBot="1" x14ac:dyDescent="0.4">
      <c r="H18" s="21"/>
      <c r="I18" s="21"/>
      <c r="J18" s="21"/>
      <c r="K18" s="22"/>
      <c r="L18" s="23"/>
    </row>
    <row r="19" spans="1:15" s="4" customFormat="1" ht="100.25" customHeight="1" x14ac:dyDescent="0.35">
      <c r="A19" s="24" t="s">
        <v>0</v>
      </c>
      <c r="B19" s="25" t="s">
        <v>2</v>
      </c>
      <c r="C19" s="26" t="s">
        <v>31</v>
      </c>
      <c r="D19" s="26" t="s">
        <v>24</v>
      </c>
      <c r="E19" s="26" t="s">
        <v>25</v>
      </c>
      <c r="F19" s="26" t="s">
        <v>28</v>
      </c>
      <c r="G19" s="27" t="s">
        <v>37</v>
      </c>
      <c r="H19" s="27" t="s">
        <v>38</v>
      </c>
      <c r="I19" s="27" t="s">
        <v>36</v>
      </c>
      <c r="J19" s="27" t="s">
        <v>39</v>
      </c>
      <c r="K19" s="80" t="s">
        <v>40</v>
      </c>
      <c r="L19" s="28" t="s">
        <v>30</v>
      </c>
      <c r="M19" s="29" t="s">
        <v>18</v>
      </c>
      <c r="N19" s="2"/>
    </row>
    <row r="20" spans="1:15" s="4" customFormat="1" ht="13.5" x14ac:dyDescent="0.35">
      <c r="A20" s="30">
        <v>1</v>
      </c>
      <c r="B20" s="31" t="s">
        <v>5</v>
      </c>
      <c r="C20" s="32" t="s">
        <v>26</v>
      </c>
      <c r="D20" s="32">
        <v>295</v>
      </c>
      <c r="E20" s="33">
        <v>0</v>
      </c>
      <c r="F20" s="33">
        <f>SUM(D20:E20)</f>
        <v>295</v>
      </c>
      <c r="G20" s="34">
        <v>0.11</v>
      </c>
      <c r="H20" s="35">
        <f t="shared" ref="H20:H27" si="0">G20-L$16</f>
        <v>2.0000000000000004E-2</v>
      </c>
      <c r="I20" s="36">
        <f t="shared" ref="I20:I27" si="1">H20/L$15</f>
        <v>0.17977528089887646</v>
      </c>
      <c r="J20" s="37">
        <f t="shared" ref="J20:J27" si="2">I20*J$13</f>
        <v>14.382022471910116</v>
      </c>
      <c r="K20" s="38">
        <f t="shared" ref="K20:K27" si="3">IF(G20="","",IF(I20&gt;1,0,J$13-J20))</f>
        <v>65.617977528089881</v>
      </c>
      <c r="L20" s="39">
        <f>IF(OR(D20="",G20=""),"",IF(D20="","",K20+F20))</f>
        <v>360.61797752808991</v>
      </c>
      <c r="M20" s="40">
        <v>5</v>
      </c>
    </row>
    <row r="21" spans="1:15" s="4" customFormat="1" ht="13.9" thickBot="1" x14ac:dyDescent="0.4">
      <c r="A21" s="30">
        <v>2</v>
      </c>
      <c r="B21" s="41" t="s">
        <v>6</v>
      </c>
      <c r="C21" s="42" t="s">
        <v>26</v>
      </c>
      <c r="D21" s="42">
        <v>312</v>
      </c>
      <c r="E21" s="43">
        <v>0</v>
      </c>
      <c r="F21" s="43">
        <f t="shared" ref="F21:F27" si="4">SUM(D21:E21)</f>
        <v>312</v>
      </c>
      <c r="G21" s="44">
        <v>0.13</v>
      </c>
      <c r="H21" s="45">
        <f t="shared" si="0"/>
        <v>4.0000000000000008E-2</v>
      </c>
      <c r="I21" s="46">
        <f t="shared" si="1"/>
        <v>0.35955056179775291</v>
      </c>
      <c r="J21" s="47">
        <f t="shared" si="2"/>
        <v>28.764044943820231</v>
      </c>
      <c r="K21" s="48">
        <f t="shared" si="3"/>
        <v>51.235955056179769</v>
      </c>
      <c r="L21" s="49">
        <f>IF(OR(D21="",G21=""),"",IF(D21="","",K21+F21))</f>
        <v>363.23595505617976</v>
      </c>
      <c r="M21" s="50">
        <v>4</v>
      </c>
    </row>
    <row r="22" spans="1:15" s="4" customFormat="1" ht="13.9" thickBot="1" x14ac:dyDescent="0.4">
      <c r="A22" s="30">
        <v>3</v>
      </c>
      <c r="B22" s="41" t="s">
        <v>7</v>
      </c>
      <c r="C22" s="42" t="s">
        <v>27</v>
      </c>
      <c r="D22" s="51">
        <v>300</v>
      </c>
      <c r="E22" s="52">
        <f>D23*5%</f>
        <v>16.75</v>
      </c>
      <c r="F22" s="53">
        <f t="shared" si="4"/>
        <v>316.75</v>
      </c>
      <c r="G22" s="44">
        <v>0.1</v>
      </c>
      <c r="H22" s="45">
        <f t="shared" si="0"/>
        <v>1.0000000000000009E-2</v>
      </c>
      <c r="I22" s="46">
        <f t="shared" si="1"/>
        <v>8.9887640449438297E-2</v>
      </c>
      <c r="J22" s="47">
        <f t="shared" si="2"/>
        <v>7.191011235955064</v>
      </c>
      <c r="K22" s="48">
        <f t="shared" si="3"/>
        <v>72.80898876404494</v>
      </c>
      <c r="L22" s="49">
        <f>IF(OR(D22="",G22=""),"",IF(D22="","",K22+F22))</f>
        <v>389.55898876404495</v>
      </c>
      <c r="M22" s="50">
        <v>2</v>
      </c>
    </row>
    <row r="23" spans="1:15" s="4" customFormat="1" ht="13.9" thickBot="1" x14ac:dyDescent="0.4">
      <c r="A23" s="30">
        <v>4</v>
      </c>
      <c r="B23" s="41" t="s">
        <v>8</v>
      </c>
      <c r="C23" s="51" t="s">
        <v>26</v>
      </c>
      <c r="D23" s="54">
        <v>335</v>
      </c>
      <c r="E23" s="53">
        <v>0</v>
      </c>
      <c r="F23" s="43">
        <f t="shared" si="4"/>
        <v>335</v>
      </c>
      <c r="G23" s="44">
        <v>0.12</v>
      </c>
      <c r="H23" s="45">
        <f t="shared" si="0"/>
        <v>0.03</v>
      </c>
      <c r="I23" s="46">
        <f t="shared" si="1"/>
        <v>0.2696629213483146</v>
      </c>
      <c r="J23" s="47">
        <f t="shared" si="2"/>
        <v>21.573033707865168</v>
      </c>
      <c r="K23" s="48">
        <f t="shared" si="3"/>
        <v>58.426966292134836</v>
      </c>
      <c r="L23" s="48">
        <f t="shared" ref="L23:L27" si="5">IF(OR(D23="",G23=""),"",IF(D23="","",K23+F23))</f>
        <v>393.42696629213481</v>
      </c>
      <c r="M23" s="55">
        <v>1</v>
      </c>
    </row>
    <row r="24" spans="1:15" s="4" customFormat="1" ht="13.9" thickBot="1" x14ac:dyDescent="0.4">
      <c r="A24" s="30">
        <v>5</v>
      </c>
      <c r="B24" s="41" t="s">
        <v>12</v>
      </c>
      <c r="C24" s="42" t="s">
        <v>26</v>
      </c>
      <c r="D24" s="42">
        <v>276</v>
      </c>
      <c r="E24" s="43">
        <v>0</v>
      </c>
      <c r="F24" s="56">
        <f t="shared" si="4"/>
        <v>276</v>
      </c>
      <c r="G24" s="57">
        <v>0.09</v>
      </c>
      <c r="H24" s="58">
        <f t="shared" si="0"/>
        <v>0</v>
      </c>
      <c r="I24" s="46">
        <f t="shared" si="1"/>
        <v>0</v>
      </c>
      <c r="J24" s="47">
        <f t="shared" si="2"/>
        <v>0</v>
      </c>
      <c r="K24" s="48">
        <f t="shared" si="3"/>
        <v>80</v>
      </c>
      <c r="L24" s="49">
        <f t="shared" si="5"/>
        <v>356</v>
      </c>
      <c r="M24" s="50">
        <v>7</v>
      </c>
    </row>
    <row r="25" spans="1:15" s="4" customFormat="1" ht="13.5" x14ac:dyDescent="0.35">
      <c r="A25" s="30">
        <v>6</v>
      </c>
      <c r="B25" s="41" t="s">
        <v>13</v>
      </c>
      <c r="C25" s="42" t="s">
        <v>26</v>
      </c>
      <c r="D25" s="42">
        <v>285</v>
      </c>
      <c r="E25" s="43">
        <v>0</v>
      </c>
      <c r="F25" s="43">
        <f t="shared" si="4"/>
        <v>285</v>
      </c>
      <c r="G25" s="44">
        <v>9.9500000000000005E-2</v>
      </c>
      <c r="H25" s="45">
        <f t="shared" si="0"/>
        <v>9.5000000000000084E-3</v>
      </c>
      <c r="I25" s="46">
        <f t="shared" si="1"/>
        <v>8.5393258426966379E-2</v>
      </c>
      <c r="J25" s="47">
        <f t="shared" si="2"/>
        <v>6.8314606741573103</v>
      </c>
      <c r="K25" s="48">
        <f t="shared" si="3"/>
        <v>73.168539325842687</v>
      </c>
      <c r="L25" s="49">
        <f t="shared" si="5"/>
        <v>358.16853932584269</v>
      </c>
      <c r="M25" s="50">
        <v>6</v>
      </c>
    </row>
    <row r="26" spans="1:15" s="4" customFormat="1" ht="13.5" x14ac:dyDescent="0.35">
      <c r="A26" s="30">
        <v>7</v>
      </c>
      <c r="B26" s="41" t="s">
        <v>14</v>
      </c>
      <c r="C26" s="42" t="s">
        <v>26</v>
      </c>
      <c r="D26" s="42">
        <v>305</v>
      </c>
      <c r="E26" s="43">
        <v>0</v>
      </c>
      <c r="F26" s="43">
        <f t="shared" si="4"/>
        <v>305</v>
      </c>
      <c r="G26" s="44">
        <v>0.115</v>
      </c>
      <c r="H26" s="45">
        <f t="shared" si="0"/>
        <v>2.5000000000000008E-2</v>
      </c>
      <c r="I26" s="46">
        <f t="shared" si="1"/>
        <v>0.22471910112359561</v>
      </c>
      <c r="J26" s="47">
        <f t="shared" si="2"/>
        <v>17.977528089887649</v>
      </c>
      <c r="K26" s="48">
        <f t="shared" si="3"/>
        <v>62.022471910112351</v>
      </c>
      <c r="L26" s="49">
        <f t="shared" si="5"/>
        <v>367.02247191011236</v>
      </c>
      <c r="M26" s="50">
        <v>3</v>
      </c>
    </row>
    <row r="27" spans="1:15" s="4" customFormat="1" ht="13.9" thickBot="1" x14ac:dyDescent="0.4">
      <c r="A27" s="59">
        <v>8</v>
      </c>
      <c r="B27" s="60" t="s">
        <v>29</v>
      </c>
      <c r="C27" s="61" t="s">
        <v>26</v>
      </c>
      <c r="D27" s="61">
        <v>265</v>
      </c>
      <c r="E27" s="62">
        <v>0</v>
      </c>
      <c r="F27" s="62">
        <f t="shared" si="4"/>
        <v>265</v>
      </c>
      <c r="G27" s="63">
        <v>0.1255</v>
      </c>
      <c r="H27" s="64">
        <f t="shared" si="0"/>
        <v>3.5500000000000004E-2</v>
      </c>
      <c r="I27" s="65">
        <f t="shared" si="1"/>
        <v>0.31910112359550569</v>
      </c>
      <c r="J27" s="66">
        <f t="shared" si="2"/>
        <v>25.528089887640455</v>
      </c>
      <c r="K27" s="67">
        <f t="shared" si="3"/>
        <v>54.471910112359545</v>
      </c>
      <c r="L27" s="68">
        <f t="shared" si="5"/>
        <v>319.47191011235952</v>
      </c>
      <c r="M27" s="69">
        <v>8</v>
      </c>
    </row>
    <row r="28" spans="1:15" s="4" customFormat="1" ht="13.9" thickBot="1" x14ac:dyDescent="0.4"/>
    <row r="29" spans="1:15" s="4" customFormat="1" ht="13.5" x14ac:dyDescent="0.35">
      <c r="A29" s="92" t="s">
        <v>32</v>
      </c>
      <c r="B29" s="92"/>
      <c r="C29" s="70"/>
      <c r="D29" s="70"/>
      <c r="E29" s="70"/>
      <c r="F29" s="70"/>
      <c r="G29" s="70"/>
      <c r="H29" s="70"/>
      <c r="I29" s="70"/>
      <c r="J29" s="71"/>
      <c r="K29" s="71"/>
      <c r="L29" s="71"/>
      <c r="M29" s="72"/>
    </row>
    <row r="30" spans="1:15" s="4" customFormat="1" ht="13.5" x14ac:dyDescent="0.35">
      <c r="A30" s="93"/>
      <c r="B30" s="79"/>
      <c r="C30" s="73"/>
      <c r="D30" s="73"/>
      <c r="E30" s="73"/>
      <c r="F30" s="73"/>
      <c r="G30" s="73"/>
      <c r="H30" s="73"/>
      <c r="I30" s="73"/>
      <c r="J30" s="74"/>
      <c r="K30" s="74"/>
      <c r="L30" s="74"/>
      <c r="M30" s="75"/>
    </row>
    <row r="31" spans="1:15" s="4" customFormat="1" ht="13.5" x14ac:dyDescent="0.35">
      <c r="A31" s="93"/>
      <c r="B31" s="95"/>
      <c r="C31" s="76"/>
      <c r="D31" s="76"/>
      <c r="E31" s="76"/>
      <c r="F31" s="73"/>
      <c r="G31" s="73"/>
      <c r="H31" s="76"/>
      <c r="I31" s="76"/>
      <c r="J31" s="77"/>
      <c r="K31" s="77"/>
      <c r="L31" s="74"/>
      <c r="M31" s="75"/>
    </row>
    <row r="32" spans="1:15" s="4" customFormat="1" ht="15" customHeight="1" thickBot="1" x14ac:dyDescent="0.4">
      <c r="A32" s="94"/>
      <c r="B32" s="258" t="s">
        <v>20</v>
      </c>
      <c r="C32" s="258"/>
      <c r="D32" s="258"/>
      <c r="E32" s="258"/>
      <c r="F32" s="78"/>
      <c r="G32" s="78"/>
      <c r="H32" s="258" t="s">
        <v>21</v>
      </c>
      <c r="I32" s="258"/>
      <c r="J32" s="258"/>
      <c r="K32" s="258"/>
      <c r="L32" s="78"/>
      <c r="M32" s="81"/>
    </row>
    <row r="33" spans="2:16" s="4" customFormat="1" ht="13.5" x14ac:dyDescent="0.35">
      <c r="B33" s="73"/>
      <c r="C33" s="87"/>
      <c r="D33" s="87"/>
      <c r="E33" s="87"/>
      <c r="F33" s="87"/>
      <c r="G33" s="87"/>
      <c r="H33" s="88"/>
      <c r="I33" s="87"/>
      <c r="J33" s="87"/>
      <c r="K33" s="87"/>
      <c r="L33" s="87"/>
      <c r="M33" s="88"/>
    </row>
    <row r="34" spans="2:16" s="4" customFormat="1" ht="13.5" x14ac:dyDescent="0.35">
      <c r="B34" s="73"/>
      <c r="C34" s="87"/>
      <c r="D34" s="87"/>
      <c r="E34" s="87"/>
      <c r="F34" s="87"/>
      <c r="G34" s="87"/>
      <c r="H34" s="88"/>
      <c r="I34" s="87"/>
      <c r="J34" s="87"/>
      <c r="K34" s="87"/>
      <c r="L34" s="87"/>
      <c r="M34" s="88"/>
    </row>
    <row r="35" spans="2:16" s="4" customFormat="1" ht="13.5" x14ac:dyDescent="0.35">
      <c r="B35" s="73"/>
      <c r="C35" s="87"/>
      <c r="D35" s="87"/>
      <c r="E35" s="87"/>
      <c r="F35" s="87"/>
      <c r="G35" s="87"/>
      <c r="H35" s="88"/>
      <c r="I35" s="87"/>
      <c r="J35" s="87"/>
      <c r="K35" s="87"/>
      <c r="L35" s="87"/>
      <c r="M35" s="88"/>
    </row>
    <row r="36" spans="2:16" s="4" customFormat="1" ht="13.5" x14ac:dyDescent="0.35">
      <c r="D36" s="79"/>
      <c r="E36" s="79"/>
      <c r="F36" s="79"/>
      <c r="G36" s="73"/>
      <c r="H36" s="73"/>
      <c r="I36" s="73"/>
      <c r="J36" s="73"/>
      <c r="K36" s="73"/>
      <c r="L36" s="74"/>
      <c r="M36" s="74"/>
      <c r="N36" s="74"/>
      <c r="O36" s="73"/>
      <c r="P36" s="73"/>
    </row>
    <row r="37" spans="2:16" s="4" customFormat="1" ht="12" customHeight="1" x14ac:dyDescent="0.35">
      <c r="D37" s="79"/>
      <c r="E37" s="79"/>
      <c r="F37" s="79"/>
      <c r="G37" s="73"/>
      <c r="H37" s="73"/>
      <c r="I37" s="73"/>
      <c r="J37" s="73"/>
      <c r="K37" s="73"/>
      <c r="L37" s="86"/>
      <c r="M37" s="89" t="s">
        <v>41</v>
      </c>
      <c r="N37" s="74"/>
      <c r="O37" s="73"/>
      <c r="P37" s="73"/>
    </row>
    <row r="38" spans="2:16" s="4" customFormat="1" ht="10.25" customHeight="1" x14ac:dyDescent="0.35">
      <c r="D38" s="79"/>
      <c r="E38" s="79"/>
      <c r="F38" s="79"/>
      <c r="G38" s="73"/>
      <c r="H38" s="73"/>
      <c r="I38" s="73"/>
      <c r="J38" s="73"/>
      <c r="K38" s="73"/>
      <c r="L38" s="91"/>
      <c r="M38" s="90" t="s">
        <v>42</v>
      </c>
      <c r="N38" s="74"/>
      <c r="O38" s="73"/>
      <c r="P38" s="73"/>
    </row>
  </sheetData>
  <mergeCells count="10">
    <mergeCell ref="H32:K32"/>
    <mergeCell ref="B32:E32"/>
    <mergeCell ref="A12:M12"/>
    <mergeCell ref="A17:M17"/>
    <mergeCell ref="A1:M1"/>
    <mergeCell ref="A2:M2"/>
    <mergeCell ref="A3:M3"/>
    <mergeCell ref="A4:M4"/>
    <mergeCell ref="A5:M5"/>
    <mergeCell ref="A6:M6"/>
  </mergeCells>
  <printOptions horizontalCentered="1"/>
  <pageMargins left="0.5" right="0.5" top="0.7" bottom="0.7" header="0.3" footer="0.3"/>
  <pageSetup scale="78" orientation="landscape" r:id="rId1"/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23813</xdr:colOff>
                <xdr:row>0</xdr:row>
                <xdr:rowOff>28575</xdr:rowOff>
              </from>
              <to>
                <xdr:col>3</xdr:col>
                <xdr:colOff>709613</xdr:colOff>
                <xdr:row>0</xdr:row>
                <xdr:rowOff>357188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69"/>
  <sheetViews>
    <sheetView tabSelected="1" workbookViewId="0">
      <selection activeCell="E11" sqref="E11"/>
    </sheetView>
  </sheetViews>
  <sheetFormatPr defaultRowHeight="14.25" x14ac:dyDescent="0.45"/>
  <cols>
    <col min="1" max="1" width="13.46484375" customWidth="1"/>
    <col min="2" max="2" width="7.19921875" customWidth="1"/>
    <col min="3" max="3" width="11" customWidth="1"/>
    <col min="4" max="4" width="9.53125" customWidth="1"/>
    <col min="5" max="5" width="7.46484375" customWidth="1"/>
    <col min="6" max="7" width="7.53125" customWidth="1"/>
    <col min="8" max="8" width="7.796875" customWidth="1"/>
    <col min="9" max="9" width="6.86328125" customWidth="1"/>
    <col min="10" max="10" width="6.6640625" customWidth="1"/>
    <col min="11" max="11" width="9.33203125" customWidth="1"/>
    <col min="12" max="12" width="7.6640625" customWidth="1"/>
    <col min="13" max="13" width="10.19921875" customWidth="1"/>
    <col min="14" max="14" width="8.796875" customWidth="1"/>
    <col min="15" max="15" width="8.1328125" customWidth="1"/>
    <col min="16" max="16" width="9.46484375" customWidth="1"/>
    <col min="17" max="17" width="6.86328125" customWidth="1"/>
    <col min="18" max="18" width="5.86328125" customWidth="1"/>
    <col min="19" max="23" width="2.53125" customWidth="1"/>
    <col min="24" max="24" width="3.6640625" customWidth="1"/>
    <col min="25" max="27" width="2.53125" customWidth="1"/>
  </cols>
  <sheetData>
    <row r="1" spans="1:32" s="96" customFormat="1" ht="26.45" customHeight="1" x14ac:dyDescent="0.35">
      <c r="A1" s="266" t="s">
        <v>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</row>
    <row r="2" spans="1:32" s="96" customFormat="1" ht="13.5" x14ac:dyDescent="0.35">
      <c r="A2" s="266" t="s">
        <v>10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</row>
    <row r="3" spans="1:32" s="96" customFormat="1" ht="13.5" x14ac:dyDescent="0.35">
      <c r="A3" s="266" t="s">
        <v>22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</row>
    <row r="4" spans="1:32" s="96" customFormat="1" ht="7.25" customHeight="1" x14ac:dyDescent="0.35">
      <c r="A4" s="273"/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</row>
    <row r="5" spans="1:32" s="96" customFormat="1" ht="17.75" customHeight="1" x14ac:dyDescent="0.35">
      <c r="A5" s="267" t="s">
        <v>123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</row>
    <row r="6" spans="1:32" s="96" customFormat="1" ht="17.75" customHeight="1" x14ac:dyDescent="0.35">
      <c r="A6" s="267"/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</row>
    <row r="7" spans="1:32" s="4" customFormat="1" ht="8.4499999999999993" customHeight="1" x14ac:dyDescent="0.35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</row>
    <row r="8" spans="1:32" s="4" customFormat="1" ht="13.5" x14ac:dyDescent="0.35">
      <c r="A8" s="96"/>
      <c r="B8" s="96"/>
      <c r="C8" s="96"/>
      <c r="D8" s="96"/>
      <c r="E8" s="96"/>
      <c r="F8" s="96"/>
      <c r="G8" s="96"/>
      <c r="H8" s="96"/>
      <c r="I8" s="129"/>
      <c r="J8" s="134" t="s">
        <v>57</v>
      </c>
      <c r="K8" s="198"/>
      <c r="L8" s="155"/>
      <c r="M8" s="96"/>
      <c r="N8" s="96"/>
      <c r="O8" s="97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</row>
    <row r="9" spans="1:32" s="4" customFormat="1" ht="13.5" x14ac:dyDescent="0.35">
      <c r="A9" s="163" t="s">
        <v>66</v>
      </c>
      <c r="B9" s="268" t="s">
        <v>70</v>
      </c>
      <c r="C9" s="268"/>
      <c r="D9" s="268"/>
      <c r="E9" s="96"/>
      <c r="F9" s="96"/>
      <c r="G9" s="96"/>
      <c r="H9" s="96"/>
      <c r="I9" s="144" t="s">
        <v>47</v>
      </c>
      <c r="J9" s="219">
        <v>1500</v>
      </c>
      <c r="K9" s="219"/>
      <c r="L9" s="124"/>
      <c r="M9" s="191" t="s">
        <v>86</v>
      </c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</row>
    <row r="10" spans="1:32" s="4" customFormat="1" ht="13.5" x14ac:dyDescent="0.35">
      <c r="A10" s="163" t="s">
        <v>65</v>
      </c>
      <c r="B10" s="268" t="s">
        <v>73</v>
      </c>
      <c r="C10" s="268"/>
      <c r="D10" s="268"/>
      <c r="E10" s="96"/>
      <c r="F10" s="96"/>
      <c r="G10" s="96"/>
      <c r="H10" s="96"/>
      <c r="I10" s="144" t="s">
        <v>101</v>
      </c>
      <c r="J10" s="220">
        <f>J9*25%</f>
        <v>375</v>
      </c>
      <c r="K10" s="220"/>
      <c r="L10" s="124"/>
      <c r="M10" s="192" t="s">
        <v>87</v>
      </c>
      <c r="N10" s="96"/>
      <c r="O10" s="96"/>
      <c r="P10" s="96"/>
      <c r="Q10" s="96"/>
      <c r="R10" s="123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</row>
    <row r="11" spans="1:32" s="4" customFormat="1" ht="13.5" x14ac:dyDescent="0.35">
      <c r="A11" s="163" t="s">
        <v>67</v>
      </c>
      <c r="B11" s="277">
        <v>43056</v>
      </c>
      <c r="C11" s="277"/>
      <c r="D11" s="277"/>
      <c r="E11" s="96"/>
      <c r="F11" s="96"/>
      <c r="G11" s="96"/>
      <c r="H11" s="96"/>
      <c r="I11" s="144" t="s">
        <v>43</v>
      </c>
      <c r="J11" s="220">
        <f>SUM(J9:J10)</f>
        <v>1875</v>
      </c>
      <c r="K11" s="220"/>
      <c r="L11" s="96"/>
      <c r="M11" s="135" t="s">
        <v>119</v>
      </c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</row>
    <row r="12" spans="1:32" s="4" customFormat="1" ht="13.5" x14ac:dyDescent="0.35">
      <c r="A12" s="96"/>
      <c r="B12" s="96"/>
      <c r="C12" s="96"/>
      <c r="D12" s="96"/>
      <c r="E12" s="96"/>
      <c r="F12" s="96"/>
      <c r="G12" s="96"/>
      <c r="H12" s="96"/>
      <c r="I12" s="144" t="s">
        <v>85</v>
      </c>
      <c r="J12" s="220">
        <f>MAX(B19:B23)</f>
        <v>1360</v>
      </c>
      <c r="K12" s="220"/>
      <c r="L12" s="125"/>
      <c r="M12" s="152" t="s">
        <v>71</v>
      </c>
      <c r="N12" s="153"/>
      <c r="O12" s="153"/>
      <c r="P12" s="153"/>
      <c r="Q12" s="153"/>
      <c r="R12" s="153"/>
      <c r="S12" s="193"/>
      <c r="T12" s="193"/>
      <c r="U12" s="193"/>
      <c r="V12" s="193"/>
      <c r="W12" s="96"/>
      <c r="Y12" s="96"/>
      <c r="AA12" s="96"/>
      <c r="AB12" s="96"/>
      <c r="AC12" s="96"/>
      <c r="AD12" s="96"/>
      <c r="AE12" s="96"/>
      <c r="AF12" s="96"/>
    </row>
    <row r="13" spans="1:32" s="96" customFormat="1" ht="13.5" customHeight="1" x14ac:dyDescent="0.35">
      <c r="F13" s="128"/>
      <c r="G13" s="128"/>
      <c r="H13" s="98"/>
      <c r="I13" s="144" t="s">
        <v>46</v>
      </c>
      <c r="J13" s="278">
        <v>50000000</v>
      </c>
      <c r="K13" s="278"/>
      <c r="L13" s="98"/>
      <c r="M13" s="195" t="s">
        <v>118</v>
      </c>
      <c r="N13" s="196"/>
      <c r="O13" s="196"/>
      <c r="P13" s="196"/>
      <c r="Q13" s="196"/>
      <c r="R13" s="196"/>
      <c r="S13" s="194"/>
      <c r="T13" s="194"/>
      <c r="U13" s="194"/>
      <c r="V13" s="194"/>
    </row>
    <row r="14" spans="1:32" s="96" customFormat="1" ht="13.5" customHeight="1" x14ac:dyDescent="0.35">
      <c r="F14" s="128"/>
      <c r="G14" s="128"/>
      <c r="H14" s="98"/>
      <c r="I14" s="136" t="s">
        <v>111</v>
      </c>
      <c r="J14" s="279">
        <f>AVERAGE(C19:C23)</f>
        <v>49849999.799999997</v>
      </c>
      <c r="K14" s="279"/>
      <c r="L14" s="98"/>
      <c r="M14" s="150" t="s">
        <v>96</v>
      </c>
      <c r="N14" s="151"/>
      <c r="O14" s="151"/>
      <c r="P14" s="151"/>
      <c r="Q14" s="151"/>
      <c r="R14" s="151"/>
      <c r="S14" s="197"/>
      <c r="T14" s="197"/>
      <c r="U14" s="197"/>
      <c r="V14" s="197"/>
    </row>
    <row r="15" spans="1:32" s="4" customFormat="1" ht="13.5" x14ac:dyDescent="0.35">
      <c r="B15" s="127"/>
      <c r="C15" s="127"/>
      <c r="D15" s="127"/>
      <c r="F15" s="127"/>
      <c r="G15" s="127"/>
      <c r="H15" s="125"/>
      <c r="I15" s="137" t="s">
        <v>110</v>
      </c>
      <c r="J15" s="279">
        <f>MIN(C19:C23)</f>
        <v>49500000</v>
      </c>
      <c r="K15" s="279"/>
      <c r="L15" s="125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</row>
    <row r="16" spans="1:32" s="4" customFormat="1" ht="13.9" thickBot="1" x14ac:dyDescent="0.4">
      <c r="A16" s="119" t="s">
        <v>48</v>
      </c>
      <c r="B16" s="119" t="s">
        <v>49</v>
      </c>
      <c r="C16" s="119" t="s">
        <v>50</v>
      </c>
      <c r="D16" s="119" t="s">
        <v>51</v>
      </c>
      <c r="E16" s="119" t="s">
        <v>52</v>
      </c>
      <c r="F16" s="119" t="s">
        <v>53</v>
      </c>
      <c r="G16" s="119" t="s">
        <v>54</v>
      </c>
      <c r="H16" s="120" t="s">
        <v>55</v>
      </c>
      <c r="I16" s="120" t="s">
        <v>56</v>
      </c>
      <c r="J16" s="120" t="s">
        <v>57</v>
      </c>
      <c r="K16" s="121" t="s">
        <v>58</v>
      </c>
      <c r="L16" s="122" t="s">
        <v>59</v>
      </c>
      <c r="M16" s="119" t="s">
        <v>60</v>
      </c>
      <c r="N16" s="119" t="s">
        <v>61</v>
      </c>
      <c r="O16" s="119" t="s">
        <v>79</v>
      </c>
      <c r="P16" s="119" t="s">
        <v>80</v>
      </c>
      <c r="Q16" s="119" t="s">
        <v>81</v>
      </c>
      <c r="R16" s="119" t="s">
        <v>82</v>
      </c>
      <c r="S16" s="119" t="s">
        <v>83</v>
      </c>
      <c r="T16" s="228" t="s">
        <v>91</v>
      </c>
      <c r="U16" s="228" t="s">
        <v>92</v>
      </c>
      <c r="V16" s="228" t="s">
        <v>93</v>
      </c>
      <c r="W16" s="228" t="s">
        <v>94</v>
      </c>
      <c r="X16" s="228" t="s">
        <v>95</v>
      </c>
      <c r="Y16" s="213"/>
      <c r="Z16" s="96"/>
      <c r="AA16" s="96"/>
      <c r="AB16" s="96"/>
      <c r="AC16" s="96"/>
      <c r="AD16" s="96"/>
      <c r="AE16" s="96"/>
    </row>
    <row r="17" spans="1:31" s="130" customFormat="1" ht="90.6" customHeight="1" thickBot="1" x14ac:dyDescent="0.4">
      <c r="A17" s="205" t="s">
        <v>44</v>
      </c>
      <c r="B17" s="138" t="s">
        <v>84</v>
      </c>
      <c r="C17" s="139" t="s">
        <v>100</v>
      </c>
      <c r="D17" s="280" t="s">
        <v>69</v>
      </c>
      <c r="E17" s="281"/>
      <c r="F17" s="282"/>
      <c r="G17" s="140" t="s">
        <v>75</v>
      </c>
      <c r="H17" s="143" t="s">
        <v>102</v>
      </c>
      <c r="I17" s="269" t="s">
        <v>76</v>
      </c>
      <c r="J17" s="270"/>
      <c r="K17" s="140" t="s">
        <v>77</v>
      </c>
      <c r="L17" s="145" t="s">
        <v>78</v>
      </c>
      <c r="M17" s="138" t="s">
        <v>121</v>
      </c>
      <c r="N17" s="138" t="s">
        <v>72</v>
      </c>
      <c r="O17" s="162" t="s">
        <v>131</v>
      </c>
      <c r="P17" s="141" t="s">
        <v>112</v>
      </c>
      <c r="Q17" s="142" t="s">
        <v>113</v>
      </c>
      <c r="R17" s="145" t="s">
        <v>128</v>
      </c>
      <c r="S17" s="274" t="s">
        <v>97</v>
      </c>
      <c r="T17" s="275"/>
      <c r="U17" s="275"/>
      <c r="V17" s="275"/>
      <c r="W17" s="275"/>
      <c r="X17" s="276"/>
      <c r="Y17" s="212"/>
      <c r="Z17" s="117"/>
      <c r="AA17" s="117"/>
      <c r="AB17" s="117"/>
      <c r="AC17" s="117"/>
      <c r="AD17" s="117"/>
      <c r="AE17" s="117"/>
    </row>
    <row r="18" spans="1:31" s="133" customFormat="1" ht="84" customHeight="1" thickBot="1" x14ac:dyDescent="0.5">
      <c r="A18" s="206" t="s">
        <v>114</v>
      </c>
      <c r="B18" s="131" t="s">
        <v>45</v>
      </c>
      <c r="C18" s="131" t="s">
        <v>107</v>
      </c>
      <c r="D18" s="235" t="s">
        <v>98</v>
      </c>
      <c r="E18" s="235" t="s">
        <v>125</v>
      </c>
      <c r="F18" s="236" t="s">
        <v>126</v>
      </c>
      <c r="G18" s="237" t="s">
        <v>105</v>
      </c>
      <c r="H18" s="238" t="s">
        <v>74</v>
      </c>
      <c r="I18" s="239" t="s">
        <v>89</v>
      </c>
      <c r="J18" s="236" t="s">
        <v>106</v>
      </c>
      <c r="K18" s="240" t="s">
        <v>103</v>
      </c>
      <c r="L18" s="240" t="s">
        <v>104</v>
      </c>
      <c r="M18" s="241" t="s">
        <v>115</v>
      </c>
      <c r="N18" s="131" t="s">
        <v>116</v>
      </c>
      <c r="O18" s="131" t="s">
        <v>108</v>
      </c>
      <c r="P18" s="242" t="s">
        <v>117</v>
      </c>
      <c r="Q18" s="243" t="s">
        <v>109</v>
      </c>
      <c r="R18" s="239" t="s">
        <v>62</v>
      </c>
      <c r="S18" s="251" t="s">
        <v>120</v>
      </c>
      <c r="T18" s="252" t="s">
        <v>132</v>
      </c>
      <c r="U18" s="252" t="s">
        <v>99</v>
      </c>
      <c r="V18" s="252" t="s">
        <v>133</v>
      </c>
      <c r="W18" s="252" t="s">
        <v>134</v>
      </c>
      <c r="X18" s="253" t="s">
        <v>135</v>
      </c>
      <c r="Y18" s="132"/>
      <c r="Z18" s="132"/>
      <c r="AA18" s="132"/>
      <c r="AB18" s="132"/>
      <c r="AC18" s="132"/>
      <c r="AD18" s="132"/>
    </row>
    <row r="19" spans="1:31" s="4" customFormat="1" ht="15" customHeight="1" x14ac:dyDescent="0.35">
      <c r="A19" s="207" t="s">
        <v>5</v>
      </c>
      <c r="B19" s="216">
        <v>1345</v>
      </c>
      <c r="C19" s="166">
        <v>50000000</v>
      </c>
      <c r="D19" s="167"/>
      <c r="E19" s="168"/>
      <c r="F19" s="217">
        <f>E19*$J$12</f>
        <v>0</v>
      </c>
      <c r="G19" s="169">
        <f>B19+F19</f>
        <v>1345</v>
      </c>
      <c r="H19" s="170">
        <f>_xlfn.RANK.EQ(G19,$G$19:$G$23)</f>
        <v>4</v>
      </c>
      <c r="I19" s="171">
        <v>0.01</v>
      </c>
      <c r="J19" s="217">
        <f>I19*$J$12</f>
        <v>13.6</v>
      </c>
      <c r="K19" s="172">
        <f>F19+J19</f>
        <v>13.6</v>
      </c>
      <c r="L19" s="173">
        <f>B19+K19</f>
        <v>1358.6</v>
      </c>
      <c r="M19" s="174">
        <f>C19-$J$15</f>
        <v>500000</v>
      </c>
      <c r="N19" s="232">
        <f>M19/$J$14</f>
        <v>1.0030090311053522E-2</v>
      </c>
      <c r="O19" s="231">
        <f>N19*$J$10</f>
        <v>3.7612838666450705</v>
      </c>
      <c r="P19" s="222">
        <f>IF(C19="","",IF(N19&gt;1,0,$J$10-O19))</f>
        <v>371.23871613335496</v>
      </c>
      <c r="Q19" s="221">
        <f>IF(OR(B19="",C19=""),"",IF(B19="","",L19+P19))</f>
        <v>1729.8387161333549</v>
      </c>
      <c r="R19" s="248">
        <f>_xlfn.RANK.EQ(Q19,$Q$19:$Q$23)</f>
        <v>5</v>
      </c>
      <c r="S19" s="254" t="s">
        <v>90</v>
      </c>
      <c r="T19" s="200" t="s">
        <v>90</v>
      </c>
      <c r="U19" s="200" t="s">
        <v>90</v>
      </c>
      <c r="V19" s="200" t="s">
        <v>90</v>
      </c>
      <c r="W19" s="200" t="s">
        <v>90</v>
      </c>
      <c r="X19" s="247" t="s">
        <v>90</v>
      </c>
      <c r="Y19" s="96"/>
      <c r="Z19" s="96"/>
      <c r="AA19" s="96"/>
      <c r="AB19" s="96"/>
      <c r="AC19" s="96"/>
      <c r="AD19" s="96"/>
    </row>
    <row r="20" spans="1:31" s="4" customFormat="1" ht="15" customHeight="1" x14ac:dyDescent="0.35">
      <c r="A20" s="208" t="s">
        <v>6</v>
      </c>
      <c r="B20" s="164">
        <v>1360</v>
      </c>
      <c r="C20" s="165">
        <v>49500000</v>
      </c>
      <c r="D20" s="179"/>
      <c r="E20" s="180"/>
      <c r="F20" s="214">
        <f>E20*$J$12</f>
        <v>0</v>
      </c>
      <c r="G20" s="181">
        <f>B20+F20</f>
        <v>1360</v>
      </c>
      <c r="H20" s="182">
        <f>_xlfn.RANK.EQ(G20,$G$19:$G$23)</f>
        <v>2</v>
      </c>
      <c r="I20" s="183">
        <v>0.03</v>
      </c>
      <c r="J20" s="214">
        <f>I20*$J$12</f>
        <v>40.799999999999997</v>
      </c>
      <c r="K20" s="184">
        <f>F20+J20</f>
        <v>40.799999999999997</v>
      </c>
      <c r="L20" s="185">
        <f>B20+K20</f>
        <v>1400.8</v>
      </c>
      <c r="M20" s="229">
        <f t="shared" ref="M20:M23" si="0">C20-$J$15</f>
        <v>0</v>
      </c>
      <c r="N20" s="186">
        <f t="shared" ref="N20:N23" si="1">M20/$J$14</f>
        <v>0</v>
      </c>
      <c r="O20" s="230">
        <f t="shared" ref="O20:O23" si="2">N20*$J$10</f>
        <v>0</v>
      </c>
      <c r="P20" s="190">
        <f>IF(C20="","",IF(N20&gt;1,0,$J$10-O20))</f>
        <v>375</v>
      </c>
      <c r="Q20" s="187">
        <f t="shared" ref="Q20:Q23" si="3">IF(OR(B20="",C20=""),"",IF(B20="","",L20+P20))</f>
        <v>1775.8</v>
      </c>
      <c r="R20" s="249">
        <f>_xlfn.RANK.EQ(Q20,$Q$19:$Q$23)</f>
        <v>1</v>
      </c>
      <c r="S20" s="255"/>
      <c r="T20" s="201"/>
      <c r="U20" s="201"/>
      <c r="V20" s="201"/>
      <c r="W20" s="201"/>
      <c r="X20" s="244"/>
      <c r="Y20" s="203"/>
      <c r="Z20" s="203"/>
      <c r="AA20" s="96"/>
      <c r="AB20" s="96"/>
      <c r="AC20" s="96"/>
      <c r="AD20" s="96"/>
    </row>
    <row r="21" spans="1:31" s="4" customFormat="1" ht="14.25" customHeight="1" x14ac:dyDescent="0.35">
      <c r="A21" s="209" t="s">
        <v>7</v>
      </c>
      <c r="B21" s="188">
        <v>1305</v>
      </c>
      <c r="C21" s="165">
        <v>49750000</v>
      </c>
      <c r="D21" s="167" t="s">
        <v>63</v>
      </c>
      <c r="E21" s="168">
        <v>0.05</v>
      </c>
      <c r="F21" s="218">
        <f>E21*$J$12</f>
        <v>68</v>
      </c>
      <c r="G21" s="181">
        <f>B21+F21</f>
        <v>1373</v>
      </c>
      <c r="H21" s="182">
        <f>_xlfn.RANK.EQ(G21,$G$19:$G$23)</f>
        <v>1</v>
      </c>
      <c r="I21" s="183">
        <v>0.02</v>
      </c>
      <c r="J21" s="218">
        <f>I21*$J$12</f>
        <v>27.2</v>
      </c>
      <c r="K21" s="184">
        <f t="shared" ref="K21:K23" si="4">F21+J21</f>
        <v>95.2</v>
      </c>
      <c r="L21" s="185">
        <f>B21+K21</f>
        <v>1400.2</v>
      </c>
      <c r="M21" s="229">
        <f t="shared" si="0"/>
        <v>250000</v>
      </c>
      <c r="N21" s="186">
        <f t="shared" si="1"/>
        <v>5.0150451555267608E-3</v>
      </c>
      <c r="O21" s="230">
        <f t="shared" si="2"/>
        <v>1.8806419333225353</v>
      </c>
      <c r="P21" s="190">
        <f t="shared" ref="P21:P23" si="5">IF(C21="","",IF(N21&gt;1,0,$J$10-O21))</f>
        <v>373.11935806667748</v>
      </c>
      <c r="Q21" s="187">
        <f t="shared" si="3"/>
        <v>1773.3193580666775</v>
      </c>
      <c r="R21" s="249">
        <f>_xlfn.RANK.EQ(Q21,$Q$19:$Q$23)</f>
        <v>2</v>
      </c>
      <c r="S21" s="256"/>
      <c r="T21" s="202"/>
      <c r="U21" s="202"/>
      <c r="V21" s="202"/>
      <c r="W21" s="202"/>
      <c r="X21" s="245"/>
      <c r="Y21" s="203"/>
      <c r="Z21" s="203"/>
      <c r="AA21" s="96"/>
      <c r="AB21" s="96"/>
      <c r="AC21" s="96"/>
      <c r="AD21" s="96"/>
    </row>
    <row r="22" spans="1:31" s="4" customFormat="1" ht="14.25" customHeight="1" x14ac:dyDescent="0.35">
      <c r="A22" s="209" t="s">
        <v>8</v>
      </c>
      <c r="B22" s="164">
        <v>1285</v>
      </c>
      <c r="C22" s="165">
        <v>49999999</v>
      </c>
      <c r="D22" s="189" t="s">
        <v>64</v>
      </c>
      <c r="E22" s="180">
        <v>0.05</v>
      </c>
      <c r="F22" s="214">
        <f>E22*$J$12</f>
        <v>68</v>
      </c>
      <c r="G22" s="181">
        <f>B22+F22</f>
        <v>1353</v>
      </c>
      <c r="H22" s="182">
        <f>_xlfn.RANK.EQ(G22,$G$19:$G$23)</f>
        <v>3</v>
      </c>
      <c r="I22" s="183">
        <v>0.02</v>
      </c>
      <c r="J22" s="214">
        <f>I22*$J$12</f>
        <v>27.2</v>
      </c>
      <c r="K22" s="184">
        <f t="shared" si="4"/>
        <v>95.2</v>
      </c>
      <c r="L22" s="185">
        <f>B22+K22</f>
        <v>1380.2</v>
      </c>
      <c r="M22" s="229">
        <f t="shared" si="0"/>
        <v>499999</v>
      </c>
      <c r="N22" s="186">
        <f t="shared" si="1"/>
        <v>1.0030070250872901E-2</v>
      </c>
      <c r="O22" s="230">
        <f t="shared" si="2"/>
        <v>3.7612763440773378</v>
      </c>
      <c r="P22" s="190">
        <f t="shared" si="5"/>
        <v>371.23872365592268</v>
      </c>
      <c r="Q22" s="187">
        <f t="shared" si="3"/>
        <v>1751.4387236559228</v>
      </c>
      <c r="R22" s="249">
        <f>_xlfn.RANK.EQ(Q22,$Q$19:$Q$23)</f>
        <v>3</v>
      </c>
      <c r="S22" s="255"/>
      <c r="T22" s="201"/>
      <c r="U22" s="201"/>
      <c r="V22" s="201"/>
      <c r="W22" s="201"/>
      <c r="X22" s="244"/>
      <c r="Y22" s="203"/>
      <c r="Z22" s="203"/>
      <c r="AA22" s="96"/>
      <c r="AB22" s="96"/>
      <c r="AC22" s="96"/>
      <c r="AD22" s="96"/>
    </row>
    <row r="23" spans="1:31" s="4" customFormat="1" ht="14.65" customHeight="1" thickBot="1" x14ac:dyDescent="0.4">
      <c r="A23" s="210" t="s">
        <v>12</v>
      </c>
      <c r="B23" s="146">
        <v>1335</v>
      </c>
      <c r="C23" s="147">
        <v>50000000</v>
      </c>
      <c r="D23" s="148"/>
      <c r="E23" s="149"/>
      <c r="F23" s="215">
        <f>E23*$J$12</f>
        <v>0</v>
      </c>
      <c r="G23" s="175">
        <f>B23+F23</f>
        <v>1335</v>
      </c>
      <c r="H23" s="154">
        <f>_xlfn.RANK.EQ(G23,$G$19:$G$23)</f>
        <v>5</v>
      </c>
      <c r="I23" s="156">
        <v>0.03</v>
      </c>
      <c r="J23" s="215">
        <f>I23*$J$12</f>
        <v>40.799999999999997</v>
      </c>
      <c r="K23" s="176">
        <f t="shared" si="4"/>
        <v>40.799999999999997</v>
      </c>
      <c r="L23" s="177">
        <f>B23+K23</f>
        <v>1375.8</v>
      </c>
      <c r="M23" s="199">
        <f t="shared" si="0"/>
        <v>500000</v>
      </c>
      <c r="N23" s="233">
        <f t="shared" si="1"/>
        <v>1.0030090311053522E-2</v>
      </c>
      <c r="O23" s="234">
        <f t="shared" si="2"/>
        <v>3.7612838666450705</v>
      </c>
      <c r="P23" s="178">
        <f t="shared" si="5"/>
        <v>371.23871613335496</v>
      </c>
      <c r="Q23" s="223">
        <f t="shared" si="3"/>
        <v>1747.0387161333549</v>
      </c>
      <c r="R23" s="250">
        <f>_xlfn.RANK.EQ(Q23,$Q$19:$Q$23)</f>
        <v>4</v>
      </c>
      <c r="S23" s="257"/>
      <c r="T23" s="211"/>
      <c r="U23" s="211"/>
      <c r="V23" s="211"/>
      <c r="W23" s="211"/>
      <c r="X23" s="246"/>
      <c r="Y23" s="203"/>
      <c r="Z23" s="203"/>
      <c r="AA23" s="96"/>
      <c r="AB23" s="96"/>
      <c r="AC23" s="96"/>
      <c r="AD23" s="96"/>
    </row>
    <row r="24" spans="1:31" s="4" customFormat="1" ht="13.9" thickBot="1" x14ac:dyDescent="0.4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203"/>
      <c r="U24" s="203"/>
      <c r="V24" s="203"/>
      <c r="W24" s="203"/>
      <c r="X24" s="203"/>
      <c r="Y24" s="203"/>
      <c r="Z24" s="203"/>
      <c r="AA24" s="203"/>
      <c r="AB24" s="129"/>
      <c r="AC24" s="96"/>
      <c r="AD24" s="96"/>
      <c r="AE24" s="96"/>
    </row>
    <row r="25" spans="1:31" s="4" customFormat="1" ht="13.5" x14ac:dyDescent="0.35">
      <c r="A25" s="96"/>
      <c r="B25" s="118" t="s">
        <v>122</v>
      </c>
      <c r="C25" s="102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4"/>
      <c r="P25" s="104"/>
      <c r="Q25" s="105"/>
      <c r="R25" s="96"/>
      <c r="S25" s="96"/>
      <c r="T25" s="203"/>
      <c r="U25" s="203"/>
      <c r="V25" s="203"/>
      <c r="W25" s="203"/>
      <c r="X25" s="203"/>
      <c r="Y25" s="203"/>
      <c r="Z25" s="203"/>
      <c r="AA25" s="203"/>
      <c r="AB25" s="129"/>
      <c r="AC25" s="96"/>
      <c r="AD25" s="96"/>
      <c r="AE25" s="96"/>
    </row>
    <row r="26" spans="1:31" s="4" customFormat="1" ht="13.5" x14ac:dyDescent="0.35">
      <c r="A26" s="96"/>
      <c r="B26" s="106"/>
      <c r="C26" s="107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99"/>
      <c r="P26" s="99"/>
      <c r="Q26" s="108"/>
      <c r="R26" s="96"/>
      <c r="S26" s="96"/>
      <c r="T26" s="203"/>
      <c r="U26" s="203"/>
      <c r="V26" s="203"/>
      <c r="W26" s="203"/>
      <c r="X26" s="203"/>
      <c r="Y26" s="203"/>
      <c r="Z26" s="203"/>
      <c r="AA26" s="203"/>
      <c r="AB26" s="129"/>
      <c r="AC26" s="96"/>
      <c r="AD26" s="96"/>
      <c r="AE26" s="96"/>
    </row>
    <row r="27" spans="1:31" s="4" customFormat="1" ht="13.5" x14ac:dyDescent="0.35">
      <c r="A27" s="96"/>
      <c r="B27" s="106"/>
      <c r="C27" s="109"/>
      <c r="D27" s="110"/>
      <c r="E27" s="110"/>
      <c r="F27" s="110"/>
      <c r="G27" s="110"/>
      <c r="H27" s="110"/>
      <c r="I27" s="100"/>
      <c r="J27" s="100"/>
      <c r="K27" s="100"/>
      <c r="L27" s="110"/>
      <c r="M27" s="110"/>
      <c r="N27" s="110"/>
      <c r="O27" s="111"/>
      <c r="P27" s="111"/>
      <c r="Q27" s="108"/>
      <c r="R27" s="96"/>
      <c r="S27" s="96"/>
      <c r="T27" s="161"/>
      <c r="U27" s="161"/>
      <c r="V27" s="161"/>
      <c r="W27" s="161"/>
      <c r="X27" s="161"/>
      <c r="Y27" s="161"/>
      <c r="Z27" s="161"/>
      <c r="AA27" s="125"/>
      <c r="AB27" s="129"/>
      <c r="AC27" s="96"/>
      <c r="AD27" s="96"/>
      <c r="AE27" s="96"/>
    </row>
    <row r="28" spans="1:31" s="4" customFormat="1" ht="14.75" customHeight="1" thickBot="1" x14ac:dyDescent="0.5">
      <c r="A28" s="96"/>
      <c r="B28" s="112"/>
      <c r="C28" s="272" t="s">
        <v>68</v>
      </c>
      <c r="D28" s="272"/>
      <c r="E28" s="272"/>
      <c r="F28" s="272"/>
      <c r="G28" s="272"/>
      <c r="H28" s="158"/>
      <c r="I28" s="158"/>
      <c r="J28" s="158"/>
      <c r="K28" s="158"/>
      <c r="L28" s="113"/>
      <c r="M28" s="272" t="s">
        <v>21</v>
      </c>
      <c r="N28" s="272"/>
      <c r="O28" s="272"/>
      <c r="P28" s="272"/>
      <c r="Q28" s="114"/>
      <c r="R28" s="96"/>
      <c r="S28" s="100"/>
      <c r="T28" s="160"/>
      <c r="U28" s="160"/>
      <c r="V28" s="160"/>
      <c r="W28" s="160"/>
      <c r="X28" s="160"/>
      <c r="Y28" s="160"/>
      <c r="Z28" s="160"/>
      <c r="AA28" s="101"/>
      <c r="AB28" s="129"/>
      <c r="AC28" s="96"/>
      <c r="AD28" s="96"/>
      <c r="AE28" s="96"/>
    </row>
    <row r="29" spans="1:31" s="4" customFormat="1" ht="12" customHeight="1" x14ac:dyDescent="0.45">
      <c r="A29" s="96"/>
      <c r="B29" s="100"/>
      <c r="C29" s="115"/>
      <c r="D29" s="115"/>
      <c r="E29" s="115"/>
      <c r="F29" s="115"/>
      <c r="G29" s="115"/>
      <c r="H29" s="116"/>
      <c r="I29" s="115"/>
      <c r="J29" s="115"/>
      <c r="K29" s="115"/>
      <c r="L29" s="115"/>
      <c r="M29" s="116"/>
      <c r="N29" s="96"/>
      <c r="O29" s="96"/>
      <c r="P29" s="100"/>
      <c r="Q29" s="96"/>
      <c r="R29" s="96"/>
      <c r="S29" s="96"/>
      <c r="T29" s="159"/>
      <c r="U29" s="159"/>
      <c r="V29" s="159"/>
      <c r="W29" s="159"/>
      <c r="X29" s="159"/>
      <c r="Y29" s="159"/>
      <c r="Z29" s="159"/>
      <c r="AA29" s="204"/>
      <c r="AB29" s="96"/>
      <c r="AC29" s="96"/>
      <c r="AD29" s="96"/>
      <c r="AE29" s="96"/>
    </row>
    <row r="30" spans="1:31" s="126" customFormat="1" ht="12.5" customHeight="1" x14ac:dyDescent="0.45">
      <c r="A30" s="283" t="s">
        <v>127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3"/>
      <c r="Q30" s="283"/>
      <c r="R30" s="283"/>
      <c r="S30" s="283"/>
      <c r="T30" s="283"/>
      <c r="U30" s="283"/>
      <c r="V30" s="283"/>
      <c r="W30" s="283"/>
      <c r="X30" s="283"/>
      <c r="Y30" s="159"/>
      <c r="Z30" s="159"/>
      <c r="AA30" s="204"/>
      <c r="AB30" s="125"/>
      <c r="AC30" s="125"/>
      <c r="AD30" s="125"/>
      <c r="AE30" s="125"/>
    </row>
    <row r="31" spans="1:31" ht="12.5" customHeight="1" x14ac:dyDescent="0.45">
      <c r="A31" s="284" t="s">
        <v>124</v>
      </c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84"/>
      <c r="W31" s="284"/>
      <c r="X31" s="284"/>
      <c r="Y31" s="159"/>
      <c r="Z31" s="159"/>
      <c r="AA31" s="204"/>
      <c r="AB31" s="101"/>
      <c r="AC31" s="101"/>
      <c r="AD31" s="101"/>
      <c r="AE31" s="101"/>
    </row>
    <row r="32" spans="1:31" s="227" customFormat="1" ht="12.5" customHeight="1" x14ac:dyDescent="0.45">
      <c r="A32" s="285" t="s">
        <v>88</v>
      </c>
      <c r="B32" s="285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5"/>
      <c r="S32" s="285"/>
      <c r="T32" s="285"/>
      <c r="U32" s="285"/>
      <c r="V32" s="285"/>
      <c r="W32" s="285"/>
      <c r="X32" s="285"/>
      <c r="Y32" s="224"/>
      <c r="Z32" s="224"/>
      <c r="AA32" s="225"/>
      <c r="AB32" s="226"/>
      <c r="AC32" s="226"/>
      <c r="AD32" s="226"/>
      <c r="AE32" s="226"/>
    </row>
    <row r="33" spans="1:31" s="157" customFormat="1" ht="39" customHeight="1" x14ac:dyDescent="0.45">
      <c r="A33" s="286" t="s">
        <v>129</v>
      </c>
      <c r="B33" s="286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6"/>
      <c r="Y33" s="286"/>
      <c r="Z33" s="101"/>
      <c r="AA33" s="101"/>
      <c r="AB33" s="204"/>
      <c r="AC33" s="204"/>
      <c r="AD33" s="204"/>
      <c r="AE33" s="204"/>
    </row>
    <row r="34" spans="1:31" ht="38.65" customHeight="1" x14ac:dyDescent="0.45">
      <c r="A34" s="265" t="s">
        <v>130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101"/>
      <c r="AA34" s="101"/>
      <c r="AB34" s="101"/>
      <c r="AC34" s="101"/>
      <c r="AD34" s="101"/>
      <c r="AE34" s="101"/>
    </row>
    <row r="35" spans="1:31" ht="12.5" customHeight="1" x14ac:dyDescent="0.45">
      <c r="A35" s="271" t="s">
        <v>136</v>
      </c>
      <c r="B35" s="271"/>
      <c r="C35" s="271"/>
      <c r="D35" s="271"/>
      <c r="E35" s="271"/>
      <c r="F35" s="271"/>
      <c r="G35" s="271"/>
      <c r="H35" s="271"/>
      <c r="I35" s="271"/>
      <c r="J35" s="271"/>
      <c r="K35" s="271"/>
      <c r="L35" s="271"/>
      <c r="M35" s="271"/>
      <c r="N35" s="271"/>
      <c r="O35" s="271"/>
      <c r="P35" s="271"/>
      <c r="Q35" s="271"/>
      <c r="R35" s="271"/>
      <c r="S35" s="271"/>
      <c r="T35" s="271"/>
      <c r="U35" s="271"/>
      <c r="V35" s="271"/>
      <c r="W35" s="271"/>
      <c r="X35" s="271"/>
      <c r="Y35" s="271"/>
      <c r="Z35" s="101"/>
      <c r="AA35" s="101"/>
      <c r="AB35" s="101"/>
      <c r="AC35" s="101"/>
      <c r="AD35" s="101"/>
      <c r="AE35" s="101"/>
    </row>
    <row r="36" spans="1:31" x14ac:dyDescent="0.45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</row>
    <row r="37" spans="1:31" x14ac:dyDescent="0.45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</row>
    <row r="38" spans="1:31" x14ac:dyDescent="0.45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</row>
    <row r="39" spans="1:31" x14ac:dyDescent="0.45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</row>
    <row r="40" spans="1:31" x14ac:dyDescent="0.4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</row>
    <row r="41" spans="1:31" x14ac:dyDescent="0.45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</row>
    <row r="42" spans="1:31" x14ac:dyDescent="0.45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</row>
    <row r="43" spans="1:31" x14ac:dyDescent="0.45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</row>
    <row r="44" spans="1:31" x14ac:dyDescent="0.45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</row>
    <row r="45" spans="1:31" x14ac:dyDescent="0.45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</row>
    <row r="46" spans="1:31" x14ac:dyDescent="0.45">
      <c r="N46" s="1"/>
      <c r="O46" s="1"/>
      <c r="P46" s="1"/>
    </row>
    <row r="47" spans="1:31" x14ac:dyDescent="0.45">
      <c r="N47" s="1"/>
      <c r="O47" s="1"/>
      <c r="P47" s="1"/>
    </row>
    <row r="48" spans="1:31" x14ac:dyDescent="0.45">
      <c r="N48" s="1"/>
      <c r="O48" s="1"/>
      <c r="P48" s="1"/>
    </row>
    <row r="49" spans="14:16" x14ac:dyDescent="0.45">
      <c r="N49" s="1"/>
      <c r="O49" s="1"/>
      <c r="P49" s="1"/>
    </row>
    <row r="50" spans="14:16" x14ac:dyDescent="0.45">
      <c r="N50" s="1"/>
      <c r="O50" s="1"/>
      <c r="P50" s="1"/>
    </row>
    <row r="51" spans="14:16" x14ac:dyDescent="0.45">
      <c r="N51" s="1"/>
      <c r="O51" s="1"/>
      <c r="P51" s="1"/>
    </row>
    <row r="52" spans="14:16" x14ac:dyDescent="0.45">
      <c r="N52" s="1"/>
      <c r="O52" s="1"/>
      <c r="P52" s="1"/>
    </row>
    <row r="53" spans="14:16" x14ac:dyDescent="0.45">
      <c r="N53" s="1"/>
      <c r="O53" s="1"/>
      <c r="P53" s="1"/>
    </row>
    <row r="54" spans="14:16" x14ac:dyDescent="0.45">
      <c r="N54" s="1"/>
      <c r="O54" s="1"/>
      <c r="P54" s="1"/>
    </row>
    <row r="55" spans="14:16" x14ac:dyDescent="0.45">
      <c r="N55" s="1"/>
      <c r="O55" s="1"/>
      <c r="P55" s="1"/>
    </row>
    <row r="56" spans="14:16" x14ac:dyDescent="0.45">
      <c r="N56" s="1"/>
      <c r="O56" s="1"/>
      <c r="P56" s="1"/>
    </row>
    <row r="57" spans="14:16" x14ac:dyDescent="0.45">
      <c r="N57" s="1"/>
      <c r="O57" s="1"/>
      <c r="P57" s="1"/>
    </row>
    <row r="58" spans="14:16" x14ac:dyDescent="0.45">
      <c r="N58" s="1"/>
      <c r="O58" s="1"/>
      <c r="P58" s="1"/>
    </row>
    <row r="59" spans="14:16" x14ac:dyDescent="0.45">
      <c r="N59" s="1"/>
      <c r="O59" s="1"/>
      <c r="P59" s="1"/>
    </row>
    <row r="60" spans="14:16" x14ac:dyDescent="0.45">
      <c r="N60" s="1"/>
      <c r="O60" s="1"/>
      <c r="P60" s="1"/>
    </row>
    <row r="61" spans="14:16" x14ac:dyDescent="0.45">
      <c r="N61" s="1"/>
      <c r="O61" s="1"/>
      <c r="P61" s="1"/>
    </row>
    <row r="62" spans="14:16" x14ac:dyDescent="0.45">
      <c r="N62" s="1"/>
      <c r="O62" s="1"/>
      <c r="P62" s="1"/>
    </row>
    <row r="63" spans="14:16" x14ac:dyDescent="0.45">
      <c r="N63" s="1"/>
      <c r="O63" s="1"/>
      <c r="P63" s="1"/>
    </row>
    <row r="64" spans="14:16" x14ac:dyDescent="0.45">
      <c r="N64" s="1"/>
      <c r="O64" s="1"/>
      <c r="P64" s="1"/>
    </row>
    <row r="65" spans="14:16" x14ac:dyDescent="0.45">
      <c r="N65" s="1"/>
      <c r="O65" s="1"/>
      <c r="P65" s="1"/>
    </row>
    <row r="66" spans="14:16" x14ac:dyDescent="0.45">
      <c r="N66" s="1"/>
      <c r="O66" s="1"/>
      <c r="P66" s="1"/>
    </row>
    <row r="67" spans="14:16" x14ac:dyDescent="0.45">
      <c r="N67" s="1"/>
      <c r="O67" s="1"/>
      <c r="P67" s="1"/>
    </row>
    <row r="68" spans="14:16" x14ac:dyDescent="0.45">
      <c r="N68" s="1"/>
      <c r="O68" s="1"/>
      <c r="P68" s="1"/>
    </row>
    <row r="69" spans="14:16" x14ac:dyDescent="0.45">
      <c r="N69" s="1"/>
      <c r="O69" s="1"/>
      <c r="P69" s="1"/>
    </row>
  </sheetData>
  <sortState ref="A21:S23">
    <sortCondition descending="1" ref="C21:C23"/>
  </sortState>
  <mergeCells count="22">
    <mergeCell ref="A35:Y35"/>
    <mergeCell ref="C28:G28"/>
    <mergeCell ref="A4:S4"/>
    <mergeCell ref="S17:X17"/>
    <mergeCell ref="B11:D11"/>
    <mergeCell ref="B10:D10"/>
    <mergeCell ref="J13:K13"/>
    <mergeCell ref="J14:K14"/>
    <mergeCell ref="J15:K15"/>
    <mergeCell ref="M28:P28"/>
    <mergeCell ref="D17:F17"/>
    <mergeCell ref="A30:X30"/>
    <mergeCell ref="A31:X31"/>
    <mergeCell ref="A32:X32"/>
    <mergeCell ref="A33:Y33"/>
    <mergeCell ref="A34:Y34"/>
    <mergeCell ref="A1:X1"/>
    <mergeCell ref="A2:X2"/>
    <mergeCell ref="A3:X3"/>
    <mergeCell ref="A5:X6"/>
    <mergeCell ref="B9:D9"/>
    <mergeCell ref="I17:J17"/>
  </mergeCells>
  <printOptions horizontalCentered="1"/>
  <pageMargins left="0.25" right="0.25" top="0.3" bottom="0.3" header="0.3" footer="0.3"/>
  <pageSetup scale="80" orientation="landscape" horizontalDpi="300" verticalDpi="300" r:id="rId1"/>
  <headerFooter>
    <oddFooter>&amp;R&amp;"Arial Narrow,Regular"&amp;8Construction Mgmt.
701.01.DB - 11/17</oddFooter>
  </headerFooter>
  <drawing r:id="rId2"/>
  <legacyDrawing r:id="rId3"/>
  <oleObjects>
    <mc:AlternateContent xmlns:mc="http://schemas.openxmlformats.org/markup-compatibility/2006">
      <mc:Choice Requires="x14">
        <oleObject shapeId="3074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0</xdr:rowOff>
              </from>
              <to>
                <xdr:col>3</xdr:col>
                <xdr:colOff>85725</xdr:colOff>
                <xdr:row>0</xdr:row>
                <xdr:rowOff>280988</xdr:rowOff>
              </to>
            </anchor>
          </objectPr>
        </oleObject>
      </mc:Choice>
      <mc:Fallback>
        <oleObject shapeId="3074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B87A6F6DD51F4A9B361D53E5C22966" ma:contentTypeVersion="11" ma:contentTypeDescription="Create a new document." ma:contentTypeScope="" ma:versionID="4e4738d8ebd6eb8df34793f82d0b152b">
  <xsd:schema xmlns:xsd="http://www.w3.org/2001/XMLSchema" xmlns:xs="http://www.w3.org/2001/XMLSchema" xmlns:p="http://schemas.microsoft.com/office/2006/metadata/properties" xmlns:ns1="http://schemas.microsoft.com/sharepoint/v3" xmlns:ns2="30355ef0-b855-4ebb-a92a-a6c79f7573fd" xmlns:ns3="34142f2d-e8d0-463f-b397-e50903a7d809" targetNamespace="http://schemas.microsoft.com/office/2006/metadata/properties" ma:root="true" ma:fieldsID="ba6e242b7c23785a9a49942918686565" ns1:_="" ns2:_="" ns3:_="">
    <xsd:import namespace="http://schemas.microsoft.com/sharepoint/v3"/>
    <xsd:import namespace="30355ef0-b855-4ebb-a92a-a6c79f7573fd"/>
    <xsd:import namespace="34142f2d-e8d0-463f-b397-e50903a7d8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Construction_x0020_Phase" minOccurs="0"/>
                <xsd:element ref="ns3:Form_x0020_Number" minOccurs="0"/>
                <xsd:element ref="ns3:Updated" minOccurs="0"/>
                <xsd:element ref="ns3:GeneralConditions" minOccurs="0"/>
                <xsd:element ref="ns3:FormType" minOccurs="0"/>
                <xsd:element ref="ns3:Campus" minOccurs="0"/>
                <xsd:element ref="ns3:Year" minOccurs="0"/>
                <xsd:element ref="ns3:Own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55ef0-b855-4ebb-a92a-a6c79f7573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42f2d-e8d0-463f-b397-e50903a7d809" elementFormDefault="qualified">
    <xsd:import namespace="http://schemas.microsoft.com/office/2006/documentManagement/types"/>
    <xsd:import namespace="http://schemas.microsoft.com/office/infopath/2007/PartnerControls"/>
    <xsd:element name="Construction_x0020_Phase" ma:index="13" nillable="true" ma:displayName="Phase" ma:internalName="Construction_x0020_Pha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ward"/>
                    <xsd:enumeration value="Bid"/>
                    <xsd:enumeration value="Capital Outlay Budget Change Proposal"/>
                    <xsd:enumeration value="Capital Outlay Management Plan"/>
                    <xsd:enumeration value="Change Order"/>
                    <xsd:enumeration value="Claims/Settlement"/>
                    <xsd:enumeration value="Construction Phase"/>
                    <xsd:enumeration value="Escrow Agreement"/>
                    <xsd:enumeration value="Master Plan/CEQA"/>
                    <xsd:enumeration value="Prebid"/>
                    <xsd:enumeration value="Prequalification"/>
                    <xsd:enumeration value="Project Performance Report"/>
                    <xsd:enumeration value="Programming"/>
                    <xsd:enumeration value="Service Agreement"/>
                    <xsd:enumeration value="Strategic Planning"/>
                  </xsd:restriction>
                </xsd:simpleType>
              </xsd:element>
            </xsd:sequence>
          </xsd:extension>
        </xsd:complexContent>
      </xsd:complexType>
    </xsd:element>
    <xsd:element name="Form_x0020_Number" ma:index="14" nillable="true" ma:displayName="Form Number" ma:internalName="Form_x0020_Number">
      <xsd:simpleType>
        <xsd:restriction base="dms:Text">
          <xsd:maxLength value="255"/>
        </xsd:restriction>
      </xsd:simpleType>
    </xsd:element>
    <xsd:element name="Updated" ma:index="15" nillable="true" ma:displayName="Updated" ma:format="DateOnly" ma:internalName="Updated">
      <xsd:simpleType>
        <xsd:restriction base="dms:DateTime"/>
      </xsd:simpleType>
    </xsd:element>
    <xsd:element name="GeneralConditions" ma:index="16" nillable="true" ma:displayName="Delivery Methods" ma:internalName="GeneralCondition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llaborative-Design-Build"/>
                    <xsd:enumeration value="Construction Manager at Risk"/>
                    <xsd:enumeration value="Design-Bid-Build-Major"/>
                    <xsd:enumeration value="Design-Bid-Build-Minor"/>
                    <xsd:enumeration value="Design-Build-Build"/>
                    <xsd:enumeration value="Design-Build"/>
                    <xsd:enumeration value="Job Order Contracts"/>
                  </xsd:restriction>
                </xsd:simpleType>
              </xsd:element>
            </xsd:sequence>
          </xsd:extension>
        </xsd:complexContent>
      </xsd:complexType>
    </xsd:element>
    <xsd:element name="FormType" ma:index="17" nillable="true" ma:displayName="Form Type" ma:format="Dropdown" ma:internalName="FormType">
      <xsd:simpleType>
        <xsd:restriction base="dms:Choice">
          <xsd:enumeration value="Architecture and Engineering Bulletins"/>
          <xsd:enumeration value="APD87"/>
          <xsd:enumeration value="APDB791"/>
          <xsd:enumeration value="Call Letter"/>
          <xsd:enumeration value="Campus Capacity Report"/>
          <xsd:enumeration value="Campus Facility Report"/>
          <xsd:enumeration value="Campus Complete Space Report by Facility"/>
          <xsd:enumeration value="Campus Summary Space Type by Discipline"/>
          <xsd:enumeration value="Construction Management Technical Bulletins"/>
          <xsd:enumeration value="CSR"/>
          <xsd:enumeration value="Custodial and Farm Space Campus Worksheet (CPDC 4-1)"/>
          <xsd:enumeration value="Form"/>
          <xsd:enumeration value="Instructions"/>
          <xsd:enumeration value="Laboratory Enrollment v Capacity"/>
          <xsd:enumeration value="Major Capital Outlay Program"/>
          <xsd:enumeration value="Reference"/>
          <xsd:enumeration value="SFDB"/>
          <xsd:enumeration value="SUAM"/>
          <xsd:enumeration value="Summary of Campus Capacity"/>
          <xsd:enumeration value="Utilization Reports"/>
          <xsd:enumeration value="Website"/>
        </xsd:restriction>
      </xsd:simpleType>
    </xsd:element>
    <xsd:element name="Campus" ma:index="18" nillable="true" ma:displayName="Campus" ma:format="Dropdown" ma:internalName="Campus">
      <xsd:simpleType>
        <xsd:restriction base="dms:Choice">
          <xsd:enumeration value="All"/>
          <xsd:enumeration value="Bakersfield"/>
          <xsd:enumeration value="Channel Islands"/>
          <xsd:enumeration value="Chico"/>
          <xsd:enumeration value="Dominguez Hills"/>
          <xsd:enumeration value="East Bay"/>
          <xsd:enumeration value="Fresno"/>
          <xsd:enumeration value="Fullerton"/>
          <xsd:enumeration value="Humboldt"/>
          <xsd:enumeration value="Long Beach"/>
          <xsd:enumeration value="Los Angeles"/>
          <xsd:enumeration value="Maritime"/>
          <xsd:enumeration value="Monterey Bay"/>
          <xsd:enumeration value="Northridge"/>
          <xsd:enumeration value="Pomona"/>
          <xsd:enumeration value="Sacramento"/>
          <xsd:enumeration value="San Bernardino"/>
          <xsd:enumeration value="San Diego"/>
          <xsd:enumeration value="San Francisco"/>
          <xsd:enumeration value="San José"/>
          <xsd:enumeration value="San Luis Obispo"/>
          <xsd:enumeration value="San Marcos"/>
          <xsd:enumeration value="Sonoma"/>
          <xsd:enumeration value="Stanislaus"/>
          <xsd:enumeration value="Chancellor's Office"/>
        </xsd:restriction>
      </xsd:simpleType>
    </xsd:element>
    <xsd:element name="Year" ma:index="19" nillable="true" ma:displayName="Year" ma:internalName="Year">
      <xsd:simpleType>
        <xsd:restriction base="dms:Text">
          <xsd:maxLength value="255"/>
        </xsd:restriction>
      </xsd:simpleType>
    </xsd:element>
    <xsd:element name="Owner" ma:index="20" nillable="true" ma:displayName="Owner" ma:internalName="Own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2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Updated xmlns="34142f2d-e8d0-463f-b397-e50903a7d809" xsi:nil="true"/>
    <Form_x0020_Number xmlns="34142f2d-e8d0-463f-b397-e50903a7d809" xsi:nil="true"/>
    <GeneralConditions xmlns="34142f2d-e8d0-463f-b397-e50903a7d809"/>
    <Campus xmlns="34142f2d-e8d0-463f-b397-e50903a7d809" xsi:nil="true"/>
    <Owner xmlns="34142f2d-e8d0-463f-b397-e50903a7d809" xsi:nil="true"/>
    <Construction_x0020_Phase xmlns="34142f2d-e8d0-463f-b397-e50903a7d809"/>
    <PublishingExpirationDate xmlns="http://schemas.microsoft.com/sharepoint/v3" xsi:nil="true"/>
    <Year xmlns="34142f2d-e8d0-463f-b397-e50903a7d809" xsi:nil="true"/>
    <PublishingStartDate xmlns="http://schemas.microsoft.com/sharepoint/v3" xsi:nil="true"/>
    <FormType xmlns="34142f2d-e8d0-463f-b397-e50903a7d809" xsi:nil="true"/>
  </documentManagement>
</p:properti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D8F4A860-7E14-41A9-A197-0FE0AE074AE8}"/>
</file>

<file path=customXml/itemProps2.xml><?xml version="1.0" encoding="utf-8"?>
<ds:datastoreItem xmlns:ds="http://schemas.openxmlformats.org/officeDocument/2006/customXml" ds:itemID="{3F41825E-A8BF-4C37-B734-764BF1EA73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C2184C-1AC2-49F8-9971-48D05359FFED}">
  <ds:schemaRefs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55B9FB7A-EAB4-473C-9176-3B4E80F1AD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Abstract-Fee Proposals-CM</vt:lpstr>
      <vt:lpstr>Abstract-Fee Proposals-DB</vt:lpstr>
      <vt:lpstr>'Abstract-Fee Proposals-CM'!Print_Area</vt:lpstr>
      <vt:lpstr>'Abstract-Fee Proposals-DB'!Print_Area</vt:lpstr>
    </vt:vector>
  </TitlesOfParts>
  <Company>CSU, Office of the Chancellor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jsowerbrower</dc:creator>
  <cp:lastModifiedBy>Nicholson, Barbara</cp:lastModifiedBy>
  <cp:lastPrinted>2017-11-17T17:57:55Z</cp:lastPrinted>
  <dcterms:created xsi:type="dcterms:W3CDTF">2010-09-29T19:20:47Z</dcterms:created>
  <dcterms:modified xsi:type="dcterms:W3CDTF">2017-11-17T17:58:01Z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0x010100BCB87A6F6DD51F4A9B361D53E5C22966</vt:lpwstr>
  </property>
</Properties>
</file>