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thecsu.sharepoint.com/sites/SystemBudgetOffice/Shared Documents/Budgets/2022-23_Budget/2022-23_Final_Budget/2022-23-Final-Budget-Allocations/Email_and_Posting_Versions/"/>
    </mc:Choice>
  </mc:AlternateContent>
  <xr:revisionPtr revIDLastSave="2" documentId="8_{FC26C037-2896-41A2-9FE9-FB0A7F676955}" xr6:coauthVersionLast="47" xr6:coauthVersionMax="47" xr10:uidLastSave="{BC17DD79-84D5-4DFF-985D-ADE4768F3858}"/>
  <bookViews>
    <workbookView xWindow="-120" yWindow="-120" windowWidth="29040" windowHeight="15840" tabRatio="702" xr2:uid="{00000000-000D-0000-FFFF-FFFF00000000}"/>
  </bookViews>
  <sheets>
    <sheet name="Attach A-Summary" sheetId="6" r:id="rId1"/>
    <sheet name="Attach B-Adj to Base GF" sheetId="11" r:id="rId2"/>
    <sheet name="Attach C-ExpenditureAdjustments" sheetId="7" r:id="rId3"/>
    <sheet name="Attach D-Enroll + Tuition&amp;Fees" sheetId="18" r:id="rId4"/>
    <sheet name="Attach E-SUG" sheetId="15" r:id="rId5"/>
    <sheet name="Attach F-Compensation-Reference" sheetId="20" r:id="rId6"/>
  </sheets>
  <definedNames>
    <definedName name="_xlnm.Print_Area" localSheetId="0">'Attach A-Summary'!$A$1:$J$37</definedName>
    <definedName name="_xlnm.Print_Area" localSheetId="1">'Attach B-Adj to Base GF'!$A$1:$E$37</definedName>
    <definedName name="_xlnm.Print_Area" localSheetId="2">'Attach C-ExpenditureAdjustments'!$A$1:$L$34</definedName>
    <definedName name="_xlnm.Print_Area" localSheetId="3">'Attach D-Enroll + Tuition&amp;Fees'!$A$1:$J$36</definedName>
    <definedName name="_xlnm.Print_Area" localSheetId="4">'Attach E-SUG'!$A$1:$I$31</definedName>
    <definedName name="_xlnm.Print_Area" localSheetId="5">'Attach F-Compensation-Reference'!$A$1:$J$33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8" i="20" l="1"/>
  <c r="J9" i="20"/>
  <c r="J10" i="20"/>
  <c r="J11" i="20"/>
  <c r="J12" i="20"/>
  <c r="J13" i="20"/>
  <c r="J14" i="20"/>
  <c r="J15" i="20"/>
  <c r="J16" i="20"/>
  <c r="J17" i="20"/>
  <c r="J18" i="20"/>
  <c r="J19" i="20"/>
  <c r="J20" i="20"/>
  <c r="J21" i="20"/>
  <c r="J22" i="20"/>
  <c r="J23" i="20"/>
  <c r="J24" i="20"/>
  <c r="J25" i="20"/>
  <c r="J26" i="20"/>
  <c r="J27" i="20"/>
  <c r="J28" i="20"/>
  <c r="J29" i="20"/>
  <c r="J30" i="20"/>
  <c r="J31" i="20"/>
  <c r="J32" i="20"/>
  <c r="J33" i="20"/>
  <c r="J7" i="20"/>
  <c r="I4" i="20"/>
  <c r="G4" i="20"/>
  <c r="H31" i="20"/>
  <c r="H32" i="20"/>
  <c r="H8" i="20"/>
  <c r="H9" i="20"/>
  <c r="H10" i="20"/>
  <c r="H11" i="20"/>
  <c r="H12" i="20"/>
  <c r="H13" i="20"/>
  <c r="H14" i="20"/>
  <c r="H15" i="20"/>
  <c r="H16" i="20"/>
  <c r="H17" i="20"/>
  <c r="H18" i="20"/>
  <c r="H19" i="20"/>
  <c r="H20" i="20"/>
  <c r="H21" i="20"/>
  <c r="H22" i="20"/>
  <c r="H23" i="20"/>
  <c r="H24" i="20"/>
  <c r="H25" i="20"/>
  <c r="H26" i="20"/>
  <c r="H27" i="20"/>
  <c r="H28" i="20"/>
  <c r="H29" i="20"/>
  <c r="H7" i="20"/>
  <c r="D31" i="20" l="1"/>
  <c r="I31" i="20" s="1"/>
  <c r="D32" i="20"/>
  <c r="I32" i="20" s="1"/>
  <c r="D8" i="20"/>
  <c r="I8" i="20" s="1"/>
  <c r="D9" i="20"/>
  <c r="I9" i="20" s="1"/>
  <c r="D10" i="20"/>
  <c r="I10" i="20" s="1"/>
  <c r="D11" i="20"/>
  <c r="I11" i="20" s="1"/>
  <c r="I30" i="20" s="1"/>
  <c r="D12" i="20"/>
  <c r="I12" i="20" s="1"/>
  <c r="D13" i="20"/>
  <c r="I13" i="20" s="1"/>
  <c r="D14" i="20"/>
  <c r="I14" i="20" s="1"/>
  <c r="D15" i="20"/>
  <c r="I15" i="20" s="1"/>
  <c r="D16" i="20"/>
  <c r="I16" i="20" s="1"/>
  <c r="D17" i="20"/>
  <c r="I17" i="20" s="1"/>
  <c r="D18" i="20"/>
  <c r="I18" i="20" s="1"/>
  <c r="D19" i="20"/>
  <c r="I19" i="20" s="1"/>
  <c r="D20" i="20"/>
  <c r="I20" i="20" s="1"/>
  <c r="D21" i="20"/>
  <c r="I21" i="20" s="1"/>
  <c r="D22" i="20"/>
  <c r="I22" i="20" s="1"/>
  <c r="D23" i="20"/>
  <c r="I23" i="20" s="1"/>
  <c r="D24" i="20"/>
  <c r="I24" i="20" s="1"/>
  <c r="D25" i="20"/>
  <c r="I25" i="20" s="1"/>
  <c r="D26" i="20"/>
  <c r="I26" i="20" s="1"/>
  <c r="D27" i="20"/>
  <c r="I27" i="20" s="1"/>
  <c r="D28" i="20"/>
  <c r="I28" i="20" s="1"/>
  <c r="D29" i="20"/>
  <c r="I29" i="20" s="1"/>
  <c r="D7" i="20"/>
  <c r="I7" i="20" s="1"/>
  <c r="B4" i="20"/>
  <c r="B30" i="20"/>
  <c r="B33" i="20" s="1"/>
  <c r="C30" i="20"/>
  <c r="C33" i="20" s="1"/>
  <c r="G30" i="20"/>
  <c r="G33" i="20" s="1"/>
  <c r="D30" i="20" l="1"/>
  <c r="D33" i="20" s="1"/>
  <c r="I33" i="20"/>
  <c r="C4" i="20"/>
  <c r="E29" i="20" l="1"/>
  <c r="E20" i="20"/>
  <c r="E32" i="20"/>
  <c r="E7" i="20"/>
  <c r="E8" i="20"/>
  <c r="D4" i="20"/>
  <c r="E4" i="20" s="1"/>
  <c r="E15" i="20"/>
  <c r="E23" i="20"/>
  <c r="E10" i="20"/>
  <c r="E18" i="20"/>
  <c r="E22" i="20"/>
  <c r="E31" i="20"/>
  <c r="E14" i="20"/>
  <c r="E26" i="20"/>
  <c r="E24" i="20"/>
  <c r="E13" i="20"/>
  <c r="E16" i="20"/>
  <c r="E11" i="20"/>
  <c r="E19" i="20"/>
  <c r="E27" i="20"/>
  <c r="E9" i="20"/>
  <c r="E25" i="20"/>
  <c r="E17" i="20"/>
  <c r="E21" i="20"/>
  <c r="E28" i="20"/>
  <c r="E12" i="20"/>
  <c r="H30" i="20"/>
  <c r="F30" i="20" l="1"/>
  <c r="F4" i="20"/>
  <c r="J4" i="20" s="1"/>
  <c r="H4" i="20" s="1"/>
  <c r="H33" i="20"/>
  <c r="E30" i="20"/>
  <c r="E33" i="20" s="1"/>
  <c r="F33" i="20" l="1"/>
  <c r="G33" i="7" l="1"/>
  <c r="C4" i="7" l="1"/>
  <c r="D4" i="7" s="1"/>
  <c r="E4" i="7" s="1"/>
  <c r="F4" i="7" l="1"/>
  <c r="G4" i="7" s="1"/>
  <c r="H4" i="7" s="1"/>
  <c r="I4" i="7" s="1"/>
  <c r="K4" i="7" s="1"/>
  <c r="L4" i="7" s="1"/>
  <c r="C7" i="15"/>
  <c r="C8" i="15"/>
  <c r="C9" i="15"/>
  <c r="C10" i="15"/>
  <c r="C11" i="15"/>
  <c r="C12" i="15"/>
  <c r="C13" i="15"/>
  <c r="C14" i="15"/>
  <c r="C15" i="15"/>
  <c r="C16" i="15"/>
  <c r="C17" i="15"/>
  <c r="C18" i="15"/>
  <c r="C19" i="15"/>
  <c r="C20" i="15"/>
  <c r="C21" i="15"/>
  <c r="C22" i="15"/>
  <c r="C23" i="15"/>
  <c r="C24" i="15"/>
  <c r="C25" i="15"/>
  <c r="C26" i="15"/>
  <c r="C27" i="15"/>
  <c r="C28" i="15"/>
  <c r="C29" i="15"/>
  <c r="D33" i="11"/>
  <c r="D14" i="11" l="1"/>
  <c r="G31" i="7" l="1"/>
  <c r="G30" i="7"/>
  <c r="G34" i="7" l="1"/>
  <c r="F30" i="7" l="1"/>
  <c r="F34" i="7" s="1"/>
  <c r="D27" i="18" l="1"/>
  <c r="E30" i="7"/>
  <c r="E34" i="7" s="1"/>
  <c r="H29" i="6" l="1"/>
  <c r="H25" i="6"/>
  <c r="H26" i="6"/>
  <c r="H27" i="6"/>
  <c r="H18" i="6"/>
  <c r="H19" i="6"/>
  <c r="H20" i="6"/>
  <c r="H21" i="6"/>
  <c r="H22" i="6"/>
  <c r="H23" i="6"/>
  <c r="H15" i="6"/>
  <c r="H16" i="6"/>
  <c r="H12" i="6"/>
  <c r="H13" i="6"/>
  <c r="H10" i="6"/>
  <c r="H7" i="6"/>
  <c r="G33" i="6"/>
  <c r="G31" i="6"/>
  <c r="G8" i="6"/>
  <c r="G9" i="6"/>
  <c r="G10" i="6"/>
  <c r="G11" i="6"/>
  <c r="G12" i="6"/>
  <c r="G13" i="6"/>
  <c r="G14" i="6"/>
  <c r="G15" i="6"/>
  <c r="G16" i="6"/>
  <c r="G17" i="6"/>
  <c r="G18" i="6"/>
  <c r="G19" i="6"/>
  <c r="G20" i="6"/>
  <c r="G21" i="6"/>
  <c r="G22" i="6"/>
  <c r="G23" i="6"/>
  <c r="G24" i="6"/>
  <c r="G25" i="6"/>
  <c r="G26" i="6"/>
  <c r="G28" i="6"/>
  <c r="G29" i="6"/>
  <c r="G7" i="6"/>
  <c r="C30" i="11"/>
  <c r="C34" i="11" s="1"/>
  <c r="H27" i="18" l="1"/>
  <c r="G27" i="6" s="1"/>
  <c r="F27" i="18" l="1"/>
  <c r="D32" i="18"/>
  <c r="F32" i="18" s="1"/>
  <c r="D31" i="18"/>
  <c r="F31" i="18" s="1"/>
  <c r="D29" i="18"/>
  <c r="F29" i="18" s="1"/>
  <c r="D28" i="18"/>
  <c r="F28" i="18" s="1"/>
  <c r="D26" i="18"/>
  <c r="F26" i="18" s="1"/>
  <c r="D25" i="18"/>
  <c r="F25" i="18" s="1"/>
  <c r="D24" i="18"/>
  <c r="F24" i="18" s="1"/>
  <c r="D23" i="18"/>
  <c r="F23" i="18" s="1"/>
  <c r="D22" i="18"/>
  <c r="F22" i="18" s="1"/>
  <c r="D21" i="18"/>
  <c r="F21" i="18" s="1"/>
  <c r="D20" i="18"/>
  <c r="F20" i="18" s="1"/>
  <c r="D19" i="18"/>
  <c r="F19" i="18" s="1"/>
  <c r="D18" i="18"/>
  <c r="F18" i="18" s="1"/>
  <c r="D17" i="18"/>
  <c r="F17" i="18" s="1"/>
  <c r="D16" i="18"/>
  <c r="F16" i="18" s="1"/>
  <c r="D15" i="18"/>
  <c r="F15" i="18" s="1"/>
  <c r="D14" i="18"/>
  <c r="F14" i="18" s="1"/>
  <c r="D13" i="18"/>
  <c r="F13" i="18" s="1"/>
  <c r="D12" i="18"/>
  <c r="F12" i="18" s="1"/>
  <c r="D11" i="18"/>
  <c r="F11" i="18" s="1"/>
  <c r="D10" i="18"/>
  <c r="F10" i="18" s="1"/>
  <c r="D9" i="18"/>
  <c r="F9" i="18" s="1"/>
  <c r="D8" i="18"/>
  <c r="F8" i="18" s="1"/>
  <c r="D7" i="18"/>
  <c r="F7" i="18" s="1"/>
  <c r="J32" i="18" l="1"/>
  <c r="J31" i="18"/>
  <c r="J29" i="18"/>
  <c r="J28" i="18"/>
  <c r="J27" i="18"/>
  <c r="J26" i="18"/>
  <c r="J25" i="18"/>
  <c r="J24" i="18"/>
  <c r="J23" i="18"/>
  <c r="J22" i="18"/>
  <c r="J21" i="18"/>
  <c r="J20" i="18"/>
  <c r="J19" i="18"/>
  <c r="J18" i="18"/>
  <c r="J17" i="18"/>
  <c r="J16" i="18"/>
  <c r="J15" i="18"/>
  <c r="J14" i="18"/>
  <c r="J13" i="18"/>
  <c r="J11" i="18"/>
  <c r="J10" i="18"/>
  <c r="J9" i="18"/>
  <c r="J8" i="18"/>
  <c r="J7" i="18"/>
  <c r="I30" i="18" l="1"/>
  <c r="I33" i="18" s="1"/>
  <c r="D30" i="18"/>
  <c r="D33" i="18" s="1"/>
  <c r="C30" i="18"/>
  <c r="C33" i="18" s="1"/>
  <c r="K30" i="7"/>
  <c r="H30" i="6"/>
  <c r="H36" i="6" s="1"/>
  <c r="K34" i="7" l="1"/>
  <c r="B30" i="11"/>
  <c r="J12" i="18" l="1"/>
  <c r="I33" i="6" l="1"/>
  <c r="I31" i="6"/>
  <c r="H30" i="18"/>
  <c r="H33" i="18" s="1"/>
  <c r="G30" i="18"/>
  <c r="G33" i="18" s="1"/>
  <c r="E30" i="18"/>
  <c r="E33" i="18" s="1"/>
  <c r="B30" i="18"/>
  <c r="B33" i="18" s="1"/>
  <c r="I29" i="6"/>
  <c r="I28" i="6"/>
  <c r="I27" i="6"/>
  <c r="I26" i="6"/>
  <c r="I25" i="6"/>
  <c r="I24" i="6"/>
  <c r="I23" i="6"/>
  <c r="I22" i="6"/>
  <c r="I21" i="6"/>
  <c r="I20" i="6"/>
  <c r="I19" i="6"/>
  <c r="I18" i="6"/>
  <c r="I17" i="6"/>
  <c r="I16" i="6"/>
  <c r="I15" i="6"/>
  <c r="I14" i="6"/>
  <c r="I13" i="6"/>
  <c r="I12" i="6"/>
  <c r="I11" i="6"/>
  <c r="I10" i="6"/>
  <c r="I9" i="6"/>
  <c r="I8" i="6"/>
  <c r="I7" i="6"/>
  <c r="I30" i="6" l="1"/>
  <c r="I36" i="6" s="1"/>
  <c r="F30" i="18"/>
  <c r="F33" i="18" s="1"/>
  <c r="J30" i="18"/>
  <c r="J33" i="18" s="1"/>
  <c r="E33" i="11" l="1"/>
  <c r="D34" i="6" s="1"/>
  <c r="E32" i="11"/>
  <c r="D32" i="6" s="1"/>
  <c r="E31" i="11"/>
  <c r="D31" i="6" s="1"/>
  <c r="E29" i="11"/>
  <c r="D29" i="6" s="1"/>
  <c r="E28" i="11"/>
  <c r="D28" i="6" s="1"/>
  <c r="E27" i="11"/>
  <c r="D27" i="6" s="1"/>
  <c r="E26" i="11"/>
  <c r="D26" i="6" s="1"/>
  <c r="E25" i="11"/>
  <c r="D25" i="6" s="1"/>
  <c r="E24" i="11"/>
  <c r="D24" i="6" s="1"/>
  <c r="E23" i="11"/>
  <c r="D23" i="6" s="1"/>
  <c r="E22" i="11"/>
  <c r="D22" i="6" s="1"/>
  <c r="E21" i="11"/>
  <c r="D21" i="6" s="1"/>
  <c r="E20" i="11"/>
  <c r="D20" i="6" s="1"/>
  <c r="E19" i="11"/>
  <c r="D19" i="6" s="1"/>
  <c r="E18" i="11"/>
  <c r="D18" i="6" s="1"/>
  <c r="E17" i="11"/>
  <c r="D17" i="6" s="1"/>
  <c r="E16" i="11"/>
  <c r="D16" i="6" s="1"/>
  <c r="E15" i="11"/>
  <c r="D15" i="6" s="1"/>
  <c r="E14" i="11"/>
  <c r="D14" i="6" s="1"/>
  <c r="E13" i="11"/>
  <c r="D13" i="6" s="1"/>
  <c r="E12" i="11"/>
  <c r="D12" i="6" s="1"/>
  <c r="E11" i="11"/>
  <c r="D11" i="6" s="1"/>
  <c r="E10" i="11"/>
  <c r="D10" i="6" s="1"/>
  <c r="E9" i="11"/>
  <c r="D9" i="6" s="1"/>
  <c r="E8" i="11"/>
  <c r="D8" i="6" s="1"/>
  <c r="E7" i="11"/>
  <c r="D7" i="6" s="1"/>
  <c r="I32" i="7"/>
  <c r="L32" i="7" s="1"/>
  <c r="E32" i="6" s="1"/>
  <c r="I31" i="7"/>
  <c r="L31" i="7" l="1"/>
  <c r="E31" i="6" s="1"/>
  <c r="F31" i="6" s="1"/>
  <c r="J31" i="6" s="1"/>
  <c r="F33" i="6"/>
  <c r="J33" i="6" s="1"/>
  <c r="F35" i="6"/>
  <c r="J35" i="6" s="1"/>
  <c r="F32" i="6"/>
  <c r="J32" i="6" s="1"/>
  <c r="E30" i="11"/>
  <c r="E34" i="11" s="1"/>
  <c r="D30" i="7" l="1"/>
  <c r="D34" i="7" s="1"/>
  <c r="I33" i="7" l="1"/>
  <c r="L33" i="7" s="1"/>
  <c r="E34" i="6" s="1"/>
  <c r="F34" i="6" s="1"/>
  <c r="J34" i="6" s="1"/>
  <c r="D30" i="11"/>
  <c r="D34" i="11" s="1"/>
  <c r="C30" i="6" l="1"/>
  <c r="G30" i="15" l="1"/>
  <c r="B34" i="11" l="1"/>
  <c r="D30" i="6" l="1"/>
  <c r="D30" i="15" l="1"/>
  <c r="B4" i="15"/>
  <c r="E8" i="15" l="1"/>
  <c r="H8" i="7" s="1"/>
  <c r="I8" i="7" s="1"/>
  <c r="L8" i="7" s="1"/>
  <c r="E8" i="6" s="1"/>
  <c r="F8" i="6" s="1"/>
  <c r="J8" i="6" s="1"/>
  <c r="F23" i="15" l="1"/>
  <c r="E23" i="15"/>
  <c r="H23" i="7" s="1"/>
  <c r="I23" i="7" s="1"/>
  <c r="L23" i="7" s="1"/>
  <c r="E23" i="6" s="1"/>
  <c r="F23" i="6" s="1"/>
  <c r="J23" i="6" s="1"/>
  <c r="F11" i="15"/>
  <c r="E11" i="15"/>
  <c r="H11" i="7" s="1"/>
  <c r="I11" i="7" s="1"/>
  <c r="L11" i="7" s="1"/>
  <c r="E11" i="6" s="1"/>
  <c r="F11" i="6" s="1"/>
  <c r="J11" i="6" s="1"/>
  <c r="F26" i="15"/>
  <c r="E26" i="15"/>
  <c r="H26" i="7" s="1"/>
  <c r="I26" i="7" s="1"/>
  <c r="L26" i="7" s="1"/>
  <c r="E26" i="6" s="1"/>
  <c r="F26" i="6" s="1"/>
  <c r="J26" i="6" s="1"/>
  <c r="F22" i="15"/>
  <c r="E22" i="15"/>
  <c r="H22" i="7" s="1"/>
  <c r="I22" i="7" s="1"/>
  <c r="L22" i="7" s="1"/>
  <c r="E22" i="6" s="1"/>
  <c r="F22" i="6" s="1"/>
  <c r="J22" i="6" s="1"/>
  <c r="F18" i="15"/>
  <c r="E18" i="15"/>
  <c r="H18" i="7" s="1"/>
  <c r="I18" i="7" s="1"/>
  <c r="L18" i="7" s="1"/>
  <c r="E18" i="6" s="1"/>
  <c r="F18" i="6" s="1"/>
  <c r="J18" i="6" s="1"/>
  <c r="F14" i="15"/>
  <c r="E14" i="15"/>
  <c r="H14" i="7" s="1"/>
  <c r="I14" i="7" s="1"/>
  <c r="L14" i="7" s="1"/>
  <c r="E14" i="6" s="1"/>
  <c r="F14" i="6" s="1"/>
  <c r="J14" i="6" s="1"/>
  <c r="F10" i="15"/>
  <c r="E10" i="15"/>
  <c r="H10" i="7" s="1"/>
  <c r="I10" i="7" s="1"/>
  <c r="L10" i="7" s="1"/>
  <c r="E10" i="6" s="1"/>
  <c r="F10" i="6" s="1"/>
  <c r="J10" i="6" s="1"/>
  <c r="F27" i="15"/>
  <c r="E27" i="15"/>
  <c r="H27" i="7" s="1"/>
  <c r="I27" i="7" s="1"/>
  <c r="L27" i="7" s="1"/>
  <c r="E27" i="6" s="1"/>
  <c r="F27" i="6" s="1"/>
  <c r="J27" i="6" s="1"/>
  <c r="F19" i="15"/>
  <c r="E19" i="15"/>
  <c r="H19" i="7" s="1"/>
  <c r="I19" i="7" s="1"/>
  <c r="L19" i="7" s="1"/>
  <c r="E19" i="6" s="1"/>
  <c r="F19" i="6" s="1"/>
  <c r="J19" i="6" s="1"/>
  <c r="F29" i="15"/>
  <c r="E29" i="15"/>
  <c r="H29" i="7" s="1"/>
  <c r="I29" i="7" s="1"/>
  <c r="L29" i="7" s="1"/>
  <c r="E29" i="6" s="1"/>
  <c r="F29" i="6" s="1"/>
  <c r="J29" i="6" s="1"/>
  <c r="F25" i="15"/>
  <c r="E25" i="15"/>
  <c r="H25" i="7" s="1"/>
  <c r="I25" i="7" s="1"/>
  <c r="L25" i="7" s="1"/>
  <c r="E25" i="6" s="1"/>
  <c r="F25" i="6" s="1"/>
  <c r="J25" i="6" s="1"/>
  <c r="F21" i="15"/>
  <c r="E21" i="15"/>
  <c r="H21" i="7" s="1"/>
  <c r="I21" i="7" s="1"/>
  <c r="L21" i="7" s="1"/>
  <c r="E21" i="6" s="1"/>
  <c r="F21" i="6" s="1"/>
  <c r="J21" i="6" s="1"/>
  <c r="F17" i="15"/>
  <c r="E17" i="15"/>
  <c r="H17" i="7" s="1"/>
  <c r="I17" i="7" s="1"/>
  <c r="L17" i="7" s="1"/>
  <c r="E17" i="6" s="1"/>
  <c r="F17" i="6" s="1"/>
  <c r="J17" i="6" s="1"/>
  <c r="F13" i="15"/>
  <c r="E13" i="15"/>
  <c r="H13" i="7" s="1"/>
  <c r="I13" i="7" s="1"/>
  <c r="L13" i="7" s="1"/>
  <c r="E13" i="6" s="1"/>
  <c r="F13" i="6" s="1"/>
  <c r="J13" i="6" s="1"/>
  <c r="F9" i="15"/>
  <c r="E9" i="15"/>
  <c r="H9" i="7" s="1"/>
  <c r="I9" i="7" s="1"/>
  <c r="L9" i="7" s="1"/>
  <c r="E9" i="6" s="1"/>
  <c r="F9" i="6" s="1"/>
  <c r="J9" i="6" s="1"/>
  <c r="F15" i="15"/>
  <c r="E15" i="15"/>
  <c r="H15" i="7" s="1"/>
  <c r="I15" i="7" s="1"/>
  <c r="L15" i="7" s="1"/>
  <c r="E15" i="6" s="1"/>
  <c r="F15" i="6" s="1"/>
  <c r="J15" i="6" s="1"/>
  <c r="F28" i="15"/>
  <c r="E28" i="15"/>
  <c r="H28" i="7" s="1"/>
  <c r="I28" i="7" s="1"/>
  <c r="L28" i="7" s="1"/>
  <c r="E28" i="6" s="1"/>
  <c r="F28" i="6" s="1"/>
  <c r="J28" i="6" s="1"/>
  <c r="F24" i="15"/>
  <c r="E24" i="15"/>
  <c r="H24" i="7" s="1"/>
  <c r="I24" i="7" s="1"/>
  <c r="L24" i="7" s="1"/>
  <c r="E24" i="6" s="1"/>
  <c r="F24" i="6" s="1"/>
  <c r="J24" i="6" s="1"/>
  <c r="F20" i="15"/>
  <c r="E20" i="15"/>
  <c r="H20" i="7" s="1"/>
  <c r="I20" i="7" s="1"/>
  <c r="L20" i="7" s="1"/>
  <c r="E20" i="6" s="1"/>
  <c r="F20" i="6" s="1"/>
  <c r="J20" i="6" s="1"/>
  <c r="F16" i="15"/>
  <c r="E16" i="15"/>
  <c r="H16" i="7" s="1"/>
  <c r="I16" i="7" s="1"/>
  <c r="L16" i="7" s="1"/>
  <c r="E16" i="6" s="1"/>
  <c r="F16" i="6" s="1"/>
  <c r="J16" i="6" s="1"/>
  <c r="F12" i="15"/>
  <c r="E12" i="15"/>
  <c r="H12" i="7" s="1"/>
  <c r="I12" i="7" s="1"/>
  <c r="L12" i="7" s="1"/>
  <c r="E12" i="6" s="1"/>
  <c r="F12" i="6" s="1"/>
  <c r="J12" i="6" s="1"/>
  <c r="F7" i="15"/>
  <c r="E7" i="15"/>
  <c r="H7" i="7" s="1"/>
  <c r="C30" i="15"/>
  <c r="F8" i="15"/>
  <c r="I7" i="7" l="1"/>
  <c r="L7" i="7" s="1"/>
  <c r="H30" i="7"/>
  <c r="H34" i="7" s="1"/>
  <c r="E30" i="15"/>
  <c r="I7" i="15"/>
  <c r="I16" i="15"/>
  <c r="I24" i="15"/>
  <c r="I15" i="15"/>
  <c r="I13" i="15"/>
  <c r="I21" i="15"/>
  <c r="I29" i="15"/>
  <c r="I27" i="15"/>
  <c r="I14" i="15"/>
  <c r="I22" i="15"/>
  <c r="I11" i="15"/>
  <c r="F30" i="15"/>
  <c r="I8" i="15"/>
  <c r="I12" i="15"/>
  <c r="I20" i="15"/>
  <c r="I28" i="15"/>
  <c r="I9" i="15"/>
  <c r="I17" i="15"/>
  <c r="I25" i="15"/>
  <c r="I19" i="15"/>
  <c r="I10" i="15"/>
  <c r="I18" i="15"/>
  <c r="I26" i="15"/>
  <c r="I23" i="15"/>
  <c r="B30" i="7"/>
  <c r="B34" i="7" s="1"/>
  <c r="I30" i="7" l="1"/>
  <c r="I34" i="7" s="1"/>
  <c r="G30" i="6"/>
  <c r="E7" i="6" l="1"/>
  <c r="L30" i="7"/>
  <c r="L34" i="7" s="1"/>
  <c r="B30" i="6"/>
  <c r="B36" i="6" s="1"/>
  <c r="F7" i="6" l="1"/>
  <c r="E30" i="6"/>
  <c r="C30" i="7"/>
  <c r="C34" i="7" s="1"/>
  <c r="J7" i="6" l="1"/>
  <c r="J30" i="6" s="1"/>
  <c r="J36" i="6" s="1"/>
  <c r="F30" i="6"/>
  <c r="F36" i="6" s="1"/>
  <c r="B30" i="15"/>
  <c r="C36" i="6" l="1"/>
  <c r="G36" i="6" l="1"/>
  <c r="D36" i="6" l="1"/>
  <c r="E36" i="6"/>
</calcChain>
</file>

<file path=xl/sharedStrings.xml><?xml version="1.0" encoding="utf-8"?>
<sst xmlns="http://schemas.openxmlformats.org/spreadsheetml/2006/main" count="265" uniqueCount="119">
  <si>
    <t>ATTACHMENT A - Operating Budget Sources</t>
  </si>
  <si>
    <t>General Fund</t>
  </si>
  <si>
    <t>Tuition &amp; Fees</t>
  </si>
  <si>
    <t>(Sum of Cols. 2-4)</t>
  </si>
  <si>
    <t>Bakersfield</t>
  </si>
  <si>
    <t>Channel Islands</t>
  </si>
  <si>
    <t>Chico</t>
  </si>
  <si>
    <t>Dominguez Hills</t>
  </si>
  <si>
    <t>East Bay</t>
  </si>
  <si>
    <t>Fresno</t>
  </si>
  <si>
    <t>Fullerton</t>
  </si>
  <si>
    <t>Humboldt</t>
  </si>
  <si>
    <t>Long Beach</t>
  </si>
  <si>
    <t>Los Angeles</t>
  </si>
  <si>
    <t>Maritime</t>
  </si>
  <si>
    <t>Monterey Bay</t>
  </si>
  <si>
    <t>Northridge</t>
  </si>
  <si>
    <t>Pomona</t>
  </si>
  <si>
    <t>Sacramento</t>
  </si>
  <si>
    <t>San Bernardino</t>
  </si>
  <si>
    <t>San Diego</t>
  </si>
  <si>
    <t>San Francisco</t>
  </si>
  <si>
    <t>San Jose</t>
  </si>
  <si>
    <t>San Luis Obispo</t>
  </si>
  <si>
    <t>San Marcos</t>
  </si>
  <si>
    <t>Sonoma</t>
  </si>
  <si>
    <t>Stanislaus</t>
  </si>
  <si>
    <t>Campus Total</t>
  </si>
  <si>
    <t>Chancellor's Office &amp; Systemwide Programs</t>
  </si>
  <si>
    <t>Center for California Studies</t>
  </si>
  <si>
    <t>Summer Arts</t>
  </si>
  <si>
    <t xml:space="preserve">Systemwide Provisions </t>
  </si>
  <si>
    <t>Systemwide Capital &amp; Infrastructure</t>
  </si>
  <si>
    <t>CSU System Total</t>
  </si>
  <si>
    <t>Mandatory Costs</t>
  </si>
  <si>
    <t>Operations &amp; Maintenance of New Facilities</t>
  </si>
  <si>
    <t>(Attach. E, Col. 4)</t>
  </si>
  <si>
    <t>Enrollment</t>
  </si>
  <si>
    <t>Tuition</t>
  </si>
  <si>
    <t>2021-22
Resident
FTES Target</t>
  </si>
  <si>
    <t>Data Points for Reference</t>
  </si>
  <si>
    <t>Redistribution
of  5%</t>
  </si>
  <si>
    <t>% of SUG Eligible Population 2021-22</t>
  </si>
  <si>
    <t>(based on change in relative need)</t>
  </si>
  <si>
    <t>(Cols. 2+3 - Col. 1)</t>
  </si>
  <si>
    <t>(Cols. 2 + 3)</t>
  </si>
  <si>
    <t>(Col. 5 / Col. 1)</t>
  </si>
  <si>
    <t>2021-22
Gross
Operating Budget</t>
  </si>
  <si>
    <r>
      <t>2022-23
Gross
Operating</t>
    </r>
    <r>
      <rPr>
        <b/>
        <strike/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Budget</t>
    </r>
  </si>
  <si>
    <t>2022-23
Estimated
Gross Tuition &amp;
Fee Revenue</t>
  </si>
  <si>
    <t>Total
2022-23
General Fund</t>
  </si>
  <si>
    <t>2022-23
General Fund
Increase for Expenditures</t>
  </si>
  <si>
    <t>2021-22
General Fund</t>
  </si>
  <si>
    <t>(Coded Memo
B 2021-02)</t>
  </si>
  <si>
    <t>ATTACHMENT B - Revisions to 2021-22 General Fund Allocations (Sources)</t>
  </si>
  <si>
    <t>Revisions to
2021-22
General Fund
Allocations</t>
  </si>
  <si>
    <t>ATTACHMENT D - 2022-23 Enrollment and Tuition &amp; Fee Revenue (Sources)</t>
  </si>
  <si>
    <t>2021-22 SUG</t>
  </si>
  <si>
    <t>(95% of
2021-22 SUG)</t>
  </si>
  <si>
    <t>2022-23
Estimated
Total FTES</t>
  </si>
  <si>
    <t>2021-22
Estimated
Gross Tuition &amp;
Fee Revenue</t>
  </si>
  <si>
    <t>Total 2022-23
Estimated
Gross Tuition &amp;
Fee Revenue</t>
  </si>
  <si>
    <t>Revenue Adjustments</t>
  </si>
  <si>
    <t>ATTACHMENT C - 2022-23 Expenditure Adjustments (Uses) and Revenue Adjustments (Sources)</t>
  </si>
  <si>
    <t>2022-23
Total Resident
FTES Target</t>
  </si>
  <si>
    <t>2022-23
Tuition Revenue from Enrollment Growth</t>
  </si>
  <si>
    <t>Estimated 2022-23
Tuition Revenue from Enrollment Growth</t>
  </si>
  <si>
    <t>(Attach. D, Col. 8)</t>
  </si>
  <si>
    <t>(Attach. D, Cols. 6 + 7)</t>
  </si>
  <si>
    <t>(Cols. 6 + 7)</t>
  </si>
  <si>
    <t>(Cols. 5 + 8)</t>
  </si>
  <si>
    <t>(Sum Col. 6-8)</t>
  </si>
  <si>
    <t xml:space="preserve"> (Campus Reported, 2021-22 FIRMS Budget)</t>
  </si>
  <si>
    <t>(Sum Cols. 1-3)</t>
  </si>
  <si>
    <t>(Attach. B, Col. 4)</t>
  </si>
  <si>
    <t>2021-22
Gross Tuition Revenue</t>
  </si>
  <si>
    <t>2021-22
Other Fee
Revenue</t>
  </si>
  <si>
    <t>2022-23 Final Budget Allocations</t>
  </si>
  <si>
    <t>Coded Memo B 2022-03</t>
  </si>
  <si>
    <t>ATTACHMENT E - 2022-23 State University Grants (Uses)</t>
  </si>
  <si>
    <t>% of SUG Eligible Population 2022-23</t>
  </si>
  <si>
    <t xml:space="preserve">2022-23 SUG Total as a % of Prior Year </t>
  </si>
  <si>
    <t>2022-23 Final Budget SUG</t>
  </si>
  <si>
    <t>2022-23 SUG Adjustment</t>
  </si>
  <si>
    <t>2022-23
Resident
FTES Target
Increase</t>
  </si>
  <si>
    <r>
      <t xml:space="preserve">Chancellor's Office &amp; Systemwide Programs </t>
    </r>
    <r>
      <rPr>
        <vertAlign val="superscript"/>
        <sz val="11"/>
        <color theme="1"/>
        <rFont val="Calibri"/>
        <family val="2"/>
        <scheme val="minor"/>
      </rPr>
      <t>2</t>
    </r>
  </si>
  <si>
    <r>
      <rPr>
        <vertAlign val="super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 xml:space="preserve"> Reported Systemwide Programs revenue is for International Programs (660 FTES) and CalStateTEACH (659 FTES) tuition and CalState Apply application fees.</t>
    </r>
  </si>
  <si>
    <t>Foster Youth Program</t>
  </si>
  <si>
    <r>
      <t xml:space="preserve">2021-22
Nonresident FTES </t>
    </r>
    <r>
      <rPr>
        <b/>
        <vertAlign val="superscript"/>
        <sz val="11"/>
        <rFont val="Calibri"/>
        <family val="2"/>
        <scheme val="minor"/>
      </rPr>
      <t>1</t>
    </r>
  </si>
  <si>
    <r>
      <rPr>
        <vertAlign val="superscript"/>
        <sz val="10"/>
        <color theme="1"/>
        <rFont val="Calibri"/>
        <family val="2"/>
        <scheme val="minor"/>
      </rPr>
      <t xml:space="preserve">1 </t>
    </r>
    <r>
      <rPr>
        <sz val="10"/>
        <color theme="1"/>
        <rFont val="Calibri"/>
        <family val="2"/>
        <scheme val="minor"/>
      </rPr>
      <t>Equal to campus reported actual 2021-22 nonresident students.</t>
    </r>
  </si>
  <si>
    <t>(Coded Memo 
B 2021-02, Attach. E)</t>
  </si>
  <si>
    <t>(Cols. 1 + 2)</t>
  </si>
  <si>
    <t>(Cols. 3 + 4)</t>
  </si>
  <si>
    <t>($13,765 *
Attach. D, Col.2)</t>
  </si>
  <si>
    <t>2022-23 
Preliminary 
SUG</t>
  </si>
  <si>
    <t>Other Program Adjustments</t>
  </si>
  <si>
    <t>(Sum Cols. 1-7)</t>
  </si>
  <si>
    <t>(Col. 8 - Col. 9)</t>
  </si>
  <si>
    <t>(Attach. C, Col. 10)</t>
  </si>
  <si>
    <t>Self-Funded Portion of Compensation</t>
  </si>
  <si>
    <t>(Attach. B, Col. 1)</t>
  </si>
  <si>
    <t>(Cols. 3 - 5)</t>
  </si>
  <si>
    <t>Compensation</t>
  </si>
  <si>
    <t>General Fund
for Compensation</t>
  </si>
  <si>
    <t>Percent of Total</t>
  </si>
  <si>
    <t>(Cols. 5 - 6)</t>
  </si>
  <si>
    <t>2021-22 Compensation Allocations</t>
  </si>
  <si>
    <t>2022-23 Compensation Allocations</t>
  </si>
  <si>
    <t>Enrollment Growth</t>
  </si>
  <si>
    <t>ATTACHMENT F - Compensation - Reference Information</t>
  </si>
  <si>
    <t>2021-22 Compensation Cost Increase</t>
  </si>
  <si>
    <t>2022-23 Compensation Cost Increase</t>
  </si>
  <si>
    <t>Employer-Paid
Health Care 
Premiums</t>
  </si>
  <si>
    <t>2022-23 Expenditure Adjustments</t>
  </si>
  <si>
    <t>Total Compensation Cost Increase</t>
  </si>
  <si>
    <t>State Funded Retirement Adjustment</t>
  </si>
  <si>
    <t>State University Grant 5% Redistribution</t>
  </si>
  <si>
    <t>(Attach. F, Col. 7)</t>
  </si>
  <si>
    <t>Revisions to
2021-22
General Fund Allocations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</si>
</sst>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5" formatCode="&quot;$&quot;#,##0_);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[$-409]mmmm\ d\,\ yyyy;@"/>
    <numFmt numFmtId="166" formatCode="0_);\(0\)"/>
    <numFmt numFmtId="167" formatCode="0.0%"/>
  </numFmts>
  <fonts count="3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Times New Roman"/>
      <family val="1"/>
    </font>
    <font>
      <sz val="8"/>
      <name val="MS Sans Serif"/>
      <family val="2"/>
    </font>
    <font>
      <sz val="10"/>
      <name val="Arial"/>
      <family val="2"/>
    </font>
    <font>
      <sz val="12"/>
      <color theme="1"/>
      <name val="Times New Roman"/>
      <family val="2"/>
    </font>
    <font>
      <sz val="10"/>
      <name val="Geneva"/>
    </font>
    <font>
      <b/>
      <sz val="14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trike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6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vertAlign val="superscript"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9"/>
      <color rgb="FFFF0000"/>
      <name val="Calibri"/>
      <family val="2"/>
      <scheme val="minor"/>
    </font>
    <font>
      <strike/>
      <sz val="11"/>
      <color theme="1"/>
      <name val="Calibri"/>
      <family val="2"/>
      <scheme val="minor"/>
    </font>
    <font>
      <i/>
      <sz val="9"/>
      <name val="Calibri"/>
      <family val="2"/>
      <scheme val="minor"/>
    </font>
    <font>
      <b/>
      <sz val="14"/>
      <name val="Calibri"/>
      <family val="2"/>
      <scheme val="minor"/>
    </font>
    <font>
      <b/>
      <vertAlign val="superscript"/>
      <sz val="11"/>
      <name val="Calibri"/>
      <family val="2"/>
      <scheme val="minor"/>
    </font>
    <font>
      <vertAlign val="superscript"/>
      <sz val="10"/>
      <name val="Calibri"/>
      <family val="2"/>
      <scheme val="minor"/>
    </font>
    <font>
      <sz val="10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medium">
        <color auto="1"/>
      </left>
      <right style="thick">
        <color auto="1"/>
      </right>
      <top/>
      <bottom/>
      <diagonal/>
    </border>
    <border>
      <left style="thick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ck">
        <color theme="0" tint="-0.24994659260841701"/>
      </left>
      <right/>
      <top/>
      <bottom style="thin">
        <color indexed="64"/>
      </bottom>
      <diagonal/>
    </border>
    <border>
      <left/>
      <right style="thick">
        <color theme="0" tint="-0.24994659260841701"/>
      </right>
      <top/>
      <bottom style="thin">
        <color indexed="64"/>
      </bottom>
      <diagonal/>
    </border>
    <border>
      <left style="thick">
        <color theme="0" tint="-0.24994659260841701"/>
      </left>
      <right/>
      <top style="thin">
        <color indexed="64"/>
      </top>
      <bottom style="thin">
        <color indexed="64"/>
      </bottom>
      <diagonal/>
    </border>
    <border>
      <left/>
      <right style="thick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ck">
        <color theme="0" tint="-0.24994659260841701"/>
      </left>
      <right/>
      <top style="thin">
        <color indexed="64"/>
      </top>
      <bottom/>
      <diagonal/>
    </border>
    <border>
      <left/>
      <right style="thick">
        <color theme="0" tint="-0.24994659260841701"/>
      </right>
      <top style="thin">
        <color indexed="64"/>
      </top>
      <bottom/>
      <diagonal/>
    </border>
    <border>
      <left style="thick">
        <color theme="0" tint="-0.24994659260841701"/>
      </left>
      <right/>
      <top/>
      <bottom/>
      <diagonal/>
    </border>
    <border>
      <left/>
      <right style="thick">
        <color theme="0" tint="-0.24994659260841701"/>
      </right>
      <top/>
      <bottom/>
      <diagonal/>
    </border>
    <border>
      <left style="thick">
        <color theme="0" tint="-0.24994659260841701"/>
      </left>
      <right/>
      <top style="thin">
        <color indexed="64"/>
      </top>
      <bottom style="medium">
        <color indexed="64"/>
      </bottom>
      <diagonal/>
    </border>
    <border>
      <left/>
      <right style="thick">
        <color theme="0" tint="-0.24994659260841701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ck">
        <color theme="0" tint="-0.24994659260841701"/>
      </right>
      <top/>
      <bottom style="thin">
        <color indexed="64"/>
      </bottom>
      <diagonal/>
    </border>
    <border>
      <left style="medium">
        <color auto="1"/>
      </left>
      <right style="thick">
        <color theme="0" tint="-0.24994659260841701"/>
      </right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theme="0" tint="-0.24994659260841701"/>
      </left>
      <right style="thick">
        <color theme="0" tint="-0.24994659260841701"/>
      </right>
      <top/>
      <bottom style="thin">
        <color indexed="64"/>
      </bottom>
      <diagonal/>
    </border>
    <border>
      <left style="thick">
        <color theme="0" tint="-0.24994659260841701"/>
      </left>
      <right style="thick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ck">
        <color theme="0" tint="-0.24994659260841701"/>
      </left>
      <right style="thick">
        <color theme="0" tint="-0.24994659260841701"/>
      </right>
      <top style="thin">
        <color indexed="64"/>
      </top>
      <bottom/>
      <diagonal/>
    </border>
    <border>
      <left style="thick">
        <color theme="0" tint="-0.24994659260841701"/>
      </left>
      <right style="thick">
        <color theme="0" tint="-0.24994659260841701"/>
      </right>
      <top/>
      <bottom/>
      <diagonal/>
    </border>
    <border>
      <left style="thick">
        <color theme="0" tint="-0.24994659260841701"/>
      </left>
      <right style="thick">
        <color theme="0" tint="-0.24994659260841701"/>
      </right>
      <top style="thin">
        <color indexed="64"/>
      </top>
      <bottom style="medium">
        <color indexed="64"/>
      </bottom>
      <diagonal/>
    </border>
  </borders>
  <cellStyleXfs count="60">
    <xf numFmtId="0" fontId="0" fillId="0" borderId="0"/>
    <xf numFmtId="0" fontId="3" fillId="0" borderId="0"/>
    <xf numFmtId="0" fontId="4" fillId="0" borderId="0"/>
    <xf numFmtId="0" fontId="3" fillId="0" borderId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0" fontId="3" fillId="0" borderId="0"/>
    <xf numFmtId="0" fontId="5" fillId="0" borderId="0"/>
    <xf numFmtId="9" fontId="5" fillId="0" borderId="0" applyFont="0" applyFill="0" applyBorder="0" applyAlignment="0" applyProtection="0"/>
    <xf numFmtId="0" fontId="7" fillId="0" borderId="0"/>
    <xf numFmtId="0" fontId="7" fillId="0" borderId="0"/>
    <xf numFmtId="0" fontId="1" fillId="0" borderId="0"/>
    <xf numFmtId="0" fontId="1" fillId="0" borderId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5" fillId="0" borderId="0"/>
    <xf numFmtId="0" fontId="1" fillId="0" borderId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7" fillId="0" borderId="0" applyNumberFormat="0" applyFill="0" applyBorder="0" applyAlignment="0" applyProtection="0"/>
    <xf numFmtId="44" fontId="1" fillId="0" borderId="0" applyFont="0" applyFill="0" applyBorder="0" applyAlignment="0" applyProtection="0"/>
  </cellStyleXfs>
  <cellXfs count="196">
    <xf numFmtId="0" fontId="0" fillId="0" borderId="0" xfId="0"/>
    <xf numFmtId="3" fontId="8" fillId="0" borderId="0" xfId="0" applyNumberFormat="1" applyFont="1"/>
    <xf numFmtId="37" fontId="2" fillId="0" borderId="1" xfId="0" applyNumberFormat="1" applyFont="1" applyBorder="1"/>
    <xf numFmtId="37" fontId="8" fillId="0" borderId="0" xfId="0" applyNumberFormat="1" applyFont="1"/>
    <xf numFmtId="37" fontId="0" fillId="0" borderId="0" xfId="0" applyNumberFormat="1" applyFont="1" applyFill="1" applyBorder="1"/>
    <xf numFmtId="37" fontId="0" fillId="0" borderId="0" xfId="0" applyNumberFormat="1" applyFont="1"/>
    <xf numFmtId="37" fontId="0" fillId="0" borderId="0" xfId="0" applyNumberFormat="1" applyFont="1" applyAlignment="1">
      <alignment horizontal="center"/>
    </xf>
    <xf numFmtId="37" fontId="0" fillId="0" borderId="0" xfId="0" applyNumberFormat="1" applyFont="1" applyBorder="1"/>
    <xf numFmtId="5" fontId="0" fillId="0" borderId="0" xfId="0" applyNumberFormat="1" applyFont="1"/>
    <xf numFmtId="37" fontId="0" fillId="0" borderId="0" xfId="0" applyNumberFormat="1" applyFont="1" applyFill="1"/>
    <xf numFmtId="0" fontId="0" fillId="0" borderId="0" xfId="0" applyFont="1"/>
    <xf numFmtId="37" fontId="8" fillId="0" borderId="0" xfId="0" applyNumberFormat="1" applyFont="1" applyFill="1"/>
    <xf numFmtId="37" fontId="0" fillId="0" borderId="0" xfId="0" applyNumberFormat="1" applyFont="1" applyFill="1" applyAlignment="1">
      <alignment horizontal="center"/>
    </xf>
    <xf numFmtId="37" fontId="2" fillId="0" borderId="0" xfId="0" applyNumberFormat="1" applyFont="1" applyFill="1"/>
    <xf numFmtId="37" fontId="2" fillId="0" borderId="1" xfId="0" applyNumberFormat="1" applyFont="1" applyFill="1" applyBorder="1"/>
    <xf numFmtId="5" fontId="2" fillId="0" borderId="1" xfId="0" applyNumberFormat="1" applyFont="1" applyFill="1" applyBorder="1"/>
    <xf numFmtId="37" fontId="0" fillId="2" borderId="0" xfId="0" applyNumberFormat="1" applyFont="1" applyFill="1"/>
    <xf numFmtId="37" fontId="0" fillId="0" borderId="0" xfId="0" applyNumberFormat="1" applyFont="1" applyBorder="1" applyAlignment="1">
      <alignment horizontal="center"/>
    </xf>
    <xf numFmtId="37" fontId="0" fillId="0" borderId="0" xfId="0" applyNumberFormat="1" applyFont="1" applyFill="1" applyBorder="1" applyAlignment="1">
      <alignment horizontal="center"/>
    </xf>
    <xf numFmtId="37" fontId="0" fillId="0" borderId="3" xfId="0" applyNumberFormat="1" applyFont="1" applyFill="1" applyBorder="1"/>
    <xf numFmtId="164" fontId="0" fillId="0" borderId="0" xfId="0" applyNumberFormat="1" applyFont="1"/>
    <xf numFmtId="5" fontId="0" fillId="2" borderId="0" xfId="0" applyNumberFormat="1" applyFont="1" applyFill="1"/>
    <xf numFmtId="5" fontId="0" fillId="2" borderId="0" xfId="0" applyNumberFormat="1" applyFont="1" applyFill="1" applyBorder="1"/>
    <xf numFmtId="10" fontId="0" fillId="0" borderId="0" xfId="56" applyNumberFormat="1" applyFont="1"/>
    <xf numFmtId="38" fontId="0" fillId="0" borderId="0" xfId="0" applyNumberFormat="1" applyFont="1"/>
    <xf numFmtId="5" fontId="15" fillId="0" borderId="0" xfId="0" applyNumberFormat="1" applyFont="1" applyFill="1" applyAlignment="1"/>
    <xf numFmtId="37" fontId="8" fillId="0" borderId="0" xfId="0" applyNumberFormat="1" applyFont="1" applyBorder="1"/>
    <xf numFmtId="0" fontId="0" fillId="0" borderId="0" xfId="0" applyFont="1" applyBorder="1"/>
    <xf numFmtId="37" fontId="8" fillId="0" borderId="0" xfId="0" applyNumberFormat="1" applyFont="1" applyFill="1" applyAlignment="1">
      <alignment horizontal="right"/>
    </xf>
    <xf numFmtId="0" fontId="18" fillId="0" borderId="0" xfId="58" applyFont="1" applyFill="1" applyAlignment="1">
      <alignment horizontal="right" vertical="center"/>
    </xf>
    <xf numFmtId="0" fontId="19" fillId="0" borderId="0" xfId="0" applyFont="1"/>
    <xf numFmtId="37" fontId="21" fillId="0" borderId="0" xfId="0" applyNumberFormat="1" applyFont="1"/>
    <xf numFmtId="5" fontId="2" fillId="0" borderId="2" xfId="0" applyNumberFormat="1" applyFont="1" applyBorder="1"/>
    <xf numFmtId="37" fontId="2" fillId="0" borderId="3" xfId="0" applyNumberFormat="1" applyFont="1" applyFill="1" applyBorder="1" applyAlignment="1">
      <alignment horizontal="center" wrapText="1"/>
    </xf>
    <xf numFmtId="37" fontId="11" fillId="0" borderId="3" xfId="0" applyNumberFormat="1" applyFont="1" applyFill="1" applyBorder="1" applyAlignment="1">
      <alignment horizontal="center" wrapText="1"/>
    </xf>
    <xf numFmtId="0" fontId="0" fillId="0" borderId="3" xfId="0" applyFont="1" applyBorder="1"/>
    <xf numFmtId="37" fontId="0" fillId="0" borderId="3" xfId="0" applyNumberFormat="1" applyFont="1" applyBorder="1" applyAlignment="1">
      <alignment horizontal="center" wrapText="1"/>
    </xf>
    <xf numFmtId="37" fontId="0" fillId="0" borderId="1" xfId="0" applyNumberFormat="1" applyFont="1" applyBorder="1" applyAlignment="1">
      <alignment horizontal="center" wrapText="1"/>
    </xf>
    <xf numFmtId="37" fontId="0" fillId="0" borderId="1" xfId="0" applyNumberFormat="1" applyFont="1" applyFill="1" applyBorder="1"/>
    <xf numFmtId="0" fontId="19" fillId="0" borderId="1" xfId="0" applyFont="1" applyBorder="1"/>
    <xf numFmtId="37" fontId="14" fillId="0" borderId="0" xfId="0" applyNumberFormat="1" applyFont="1" applyBorder="1" applyAlignment="1"/>
    <xf numFmtId="37" fontId="23" fillId="0" borderId="0" xfId="0" applyNumberFormat="1" applyFont="1" applyFill="1"/>
    <xf numFmtId="5" fontId="0" fillId="0" borderId="0" xfId="0" applyNumberFormat="1" applyFont="1" applyFill="1"/>
    <xf numFmtId="7" fontId="0" fillId="0" borderId="0" xfId="0" applyNumberFormat="1" applyFont="1"/>
    <xf numFmtId="44" fontId="0" fillId="0" borderId="0" xfId="59" applyFont="1"/>
    <xf numFmtId="9" fontId="0" fillId="0" borderId="0" xfId="56" applyFont="1" applyFill="1"/>
    <xf numFmtId="9" fontId="2" fillId="0" borderId="2" xfId="0" applyNumberFormat="1" applyFont="1" applyBorder="1" applyAlignment="1">
      <alignment horizontal="center"/>
    </xf>
    <xf numFmtId="166" fontId="1" fillId="0" borderId="0" xfId="57" applyNumberFormat="1" applyFont="1" applyFill="1" applyBorder="1" applyAlignment="1">
      <alignment horizontal="center"/>
    </xf>
    <xf numFmtId="9" fontId="0" fillId="2" borderId="0" xfId="56" applyFont="1" applyFill="1" applyBorder="1" applyAlignment="1">
      <alignment horizontal="center"/>
    </xf>
    <xf numFmtId="9" fontId="0" fillId="0" borderId="0" xfId="56" applyFont="1" applyFill="1" applyBorder="1" applyAlignment="1">
      <alignment horizontal="center"/>
    </xf>
    <xf numFmtId="9" fontId="2" fillId="0" borderId="2" xfId="56" applyFont="1" applyFill="1" applyBorder="1" applyAlignment="1">
      <alignment horizontal="center"/>
    </xf>
    <xf numFmtId="5" fontId="19" fillId="0" borderId="0" xfId="0" applyNumberFormat="1" applyFont="1"/>
    <xf numFmtId="37" fontId="0" fillId="0" borderId="4" xfId="0" applyNumberFormat="1" applyFont="1" applyBorder="1" applyAlignment="1">
      <alignment horizontal="center"/>
    </xf>
    <xf numFmtId="37" fontId="2" fillId="0" borderId="5" xfId="0" applyNumberFormat="1" applyFont="1" applyFill="1" applyBorder="1" applyAlignment="1">
      <alignment horizontal="center" wrapText="1"/>
    </xf>
    <xf numFmtId="37" fontId="0" fillId="0" borderId="4" xfId="0" applyNumberFormat="1" applyFont="1" applyFill="1" applyBorder="1" applyAlignment="1">
      <alignment horizontal="center"/>
    </xf>
    <xf numFmtId="5" fontId="2" fillId="0" borderId="2" xfId="0" applyNumberFormat="1" applyFont="1" applyFill="1" applyBorder="1"/>
    <xf numFmtId="10" fontId="0" fillId="0" borderId="0" xfId="56" applyNumberFormat="1" applyFont="1" applyFill="1"/>
    <xf numFmtId="37" fontId="0" fillId="0" borderId="8" xfId="0" applyNumberFormat="1" applyFont="1" applyBorder="1" applyAlignment="1">
      <alignment horizontal="center"/>
    </xf>
    <xf numFmtId="37" fontId="2" fillId="0" borderId="13" xfId="0" applyNumberFormat="1" applyFont="1" applyFill="1" applyBorder="1" applyAlignment="1">
      <alignment horizontal="center" wrapText="1"/>
    </xf>
    <xf numFmtId="37" fontId="12" fillId="0" borderId="9" xfId="0" applyNumberFormat="1" applyFont="1" applyFill="1" applyBorder="1" applyAlignment="1">
      <alignment horizontal="center" vertical="center" wrapText="1"/>
    </xf>
    <xf numFmtId="164" fontId="0" fillId="0" borderId="0" xfId="0" applyNumberFormat="1" applyFont="1" applyFill="1"/>
    <xf numFmtId="38" fontId="0" fillId="0" borderId="0" xfId="0" applyNumberFormat="1" applyFont="1" applyFill="1"/>
    <xf numFmtId="37" fontId="12" fillId="0" borderId="1" xfId="0" applyNumberFormat="1" applyFont="1" applyFill="1" applyBorder="1" applyAlignment="1">
      <alignment horizontal="center" vertical="center" wrapText="1"/>
    </xf>
    <xf numFmtId="37" fontId="22" fillId="0" borderId="1" xfId="0" applyNumberFormat="1" applyFont="1" applyFill="1" applyBorder="1" applyAlignment="1">
      <alignment horizontal="center" vertical="center" wrapText="1"/>
    </xf>
    <xf numFmtId="37" fontId="11" fillId="0" borderId="5" xfId="0" applyNumberFormat="1" applyFont="1" applyFill="1" applyBorder="1" applyAlignment="1">
      <alignment horizontal="center" wrapText="1"/>
    </xf>
    <xf numFmtId="10" fontId="0" fillId="2" borderId="4" xfId="0" applyNumberFormat="1" applyFont="1" applyFill="1" applyBorder="1" applyAlignment="1">
      <alignment horizontal="center"/>
    </xf>
    <xf numFmtId="10" fontId="0" fillId="0" borderId="4" xfId="0" applyNumberFormat="1" applyFont="1" applyBorder="1" applyAlignment="1">
      <alignment horizontal="center"/>
    </xf>
    <xf numFmtId="9" fontId="2" fillId="0" borderId="7" xfId="0" applyNumberFormat="1" applyFont="1" applyBorder="1" applyAlignment="1">
      <alignment horizontal="center"/>
    </xf>
    <xf numFmtId="37" fontId="0" fillId="2" borderId="0" xfId="0" applyNumberFormat="1" applyFill="1"/>
    <xf numFmtId="37" fontId="0" fillId="0" borderId="0" xfId="0" applyNumberFormat="1"/>
    <xf numFmtId="37" fontId="0" fillId="2" borderId="0" xfId="0" applyNumberFormat="1" applyFill="1" applyAlignment="1">
      <alignment horizontal="right" indent="1"/>
    </xf>
    <xf numFmtId="5" fontId="2" fillId="0" borderId="2" xfId="0" applyNumberFormat="1" applyFont="1" applyBorder="1" applyAlignment="1">
      <alignment horizontal="right" indent="1"/>
    </xf>
    <xf numFmtId="37" fontId="0" fillId="0" borderId="0" xfId="0" applyNumberFormat="1" applyAlignment="1">
      <alignment horizontal="right" indent="1"/>
    </xf>
    <xf numFmtId="5" fontId="0" fillId="2" borderId="0" xfId="0" applyNumberFormat="1" applyFill="1" applyAlignment="1">
      <alignment horizontal="right" indent="1"/>
    </xf>
    <xf numFmtId="37" fontId="10" fillId="2" borderId="0" xfId="0" applyNumberFormat="1" applyFont="1" applyFill="1" applyAlignment="1">
      <alignment horizontal="right" indent="1"/>
    </xf>
    <xf numFmtId="5" fontId="2" fillId="0" borderId="1" xfId="0" applyNumberFormat="1" applyFont="1" applyBorder="1" applyAlignment="1">
      <alignment horizontal="right" indent="1"/>
    </xf>
    <xf numFmtId="37" fontId="0" fillId="2" borderId="4" xfId="0" applyNumberFormat="1" applyFill="1" applyBorder="1" applyAlignment="1">
      <alignment horizontal="right" indent="1"/>
    </xf>
    <xf numFmtId="5" fontId="2" fillId="0" borderId="7" xfId="0" applyNumberFormat="1" applyFont="1" applyBorder="1" applyAlignment="1">
      <alignment horizontal="right" indent="1"/>
    </xf>
    <xf numFmtId="5" fontId="0" fillId="2" borderId="4" xfId="0" applyNumberFormat="1" applyFill="1" applyBorder="1" applyAlignment="1">
      <alignment horizontal="right" indent="1"/>
    </xf>
    <xf numFmtId="37" fontId="0" fillId="0" borderId="4" xfId="0" applyNumberFormat="1" applyBorder="1" applyAlignment="1">
      <alignment horizontal="right" indent="1"/>
    </xf>
    <xf numFmtId="37" fontId="10" fillId="2" borderId="4" xfId="0" applyNumberFormat="1" applyFont="1" applyFill="1" applyBorder="1" applyAlignment="1">
      <alignment horizontal="right" indent="1"/>
    </xf>
    <xf numFmtId="5" fontId="2" fillId="0" borderId="6" xfId="0" applyNumberFormat="1" applyFont="1" applyBorder="1" applyAlignment="1">
      <alignment horizontal="right" indent="1"/>
    </xf>
    <xf numFmtId="37" fontId="12" fillId="0" borderId="1" xfId="0" applyNumberFormat="1" applyFont="1" applyFill="1" applyBorder="1" applyAlignment="1">
      <alignment horizontal="center" vertical="center"/>
    </xf>
    <xf numFmtId="37" fontId="12" fillId="0" borderId="0" xfId="0" applyNumberFormat="1" applyFont="1" applyFill="1" applyAlignment="1">
      <alignment horizontal="center" vertical="center"/>
    </xf>
    <xf numFmtId="37" fontId="2" fillId="0" borderId="0" xfId="0" applyNumberFormat="1" applyFont="1"/>
    <xf numFmtId="37" fontId="13" fillId="0" borderId="0" xfId="0" applyNumberFormat="1" applyFont="1"/>
    <xf numFmtId="37" fontId="0" fillId="0" borderId="0" xfId="0" applyNumberFormat="1" applyAlignment="1">
      <alignment horizontal="center"/>
    </xf>
    <xf numFmtId="37" fontId="0" fillId="0" borderId="4" xfId="0" applyNumberFormat="1" applyBorder="1" applyAlignment="1">
      <alignment horizontal="center"/>
    </xf>
    <xf numFmtId="37" fontId="11" fillId="0" borderId="3" xfId="0" applyNumberFormat="1" applyFont="1" applyBorder="1" applyAlignment="1">
      <alignment horizontal="center" wrapText="1"/>
    </xf>
    <xf numFmtId="0" fontId="0" fillId="0" borderId="1" xfId="0" applyBorder="1" applyAlignment="1">
      <alignment vertical="center"/>
    </xf>
    <xf numFmtId="37" fontId="12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5" fontId="0" fillId="2" borderId="0" xfId="0" applyNumberFormat="1" applyFill="1"/>
    <xf numFmtId="5" fontId="0" fillId="0" borderId="0" xfId="0" applyNumberFormat="1"/>
    <xf numFmtId="5" fontId="2" fillId="0" borderId="1" xfId="0" applyNumberFormat="1" applyFont="1" applyBorder="1"/>
    <xf numFmtId="37" fontId="2" fillId="0" borderId="1" xfId="0" applyNumberFormat="1" applyFont="1" applyBorder="1" applyAlignment="1">
      <alignment horizontal="right" indent="1"/>
    </xf>
    <xf numFmtId="37" fontId="2" fillId="0" borderId="2" xfId="0" applyNumberFormat="1" applyFont="1" applyBorder="1" applyAlignment="1">
      <alignment horizontal="right" indent="1"/>
    </xf>
    <xf numFmtId="0" fontId="19" fillId="0" borderId="0" xfId="0" applyFont="1" applyAlignment="1">
      <alignment vertical="top"/>
    </xf>
    <xf numFmtId="0" fontId="0" fillId="0" borderId="0" xfId="0" applyAlignment="1">
      <alignment vertical="top"/>
    </xf>
    <xf numFmtId="37" fontId="12" fillId="0" borderId="6" xfId="0" applyNumberFormat="1" applyFont="1" applyFill="1" applyBorder="1" applyAlignment="1">
      <alignment horizontal="center" vertical="center" wrapText="1"/>
    </xf>
    <xf numFmtId="5" fontId="10" fillId="2" borderId="0" xfId="0" applyNumberFormat="1" applyFont="1" applyFill="1" applyAlignment="1">
      <alignment horizontal="right" indent="1"/>
    </xf>
    <xf numFmtId="37" fontId="10" fillId="0" borderId="0" xfId="0" applyNumberFormat="1" applyFont="1" applyAlignment="1">
      <alignment horizontal="right" indent="1"/>
    </xf>
    <xf numFmtId="5" fontId="10" fillId="2" borderId="4" xfId="0" applyNumberFormat="1" applyFont="1" applyFill="1" applyBorder="1" applyAlignment="1">
      <alignment horizontal="right" indent="1"/>
    </xf>
    <xf numFmtId="37" fontId="10" fillId="0" borderId="4" xfId="0" applyNumberFormat="1" applyFont="1" applyBorder="1" applyAlignment="1">
      <alignment horizontal="right" indent="1"/>
    </xf>
    <xf numFmtId="5" fontId="11" fillId="0" borderId="6" xfId="0" applyNumberFormat="1" applyFont="1" applyBorder="1" applyAlignment="1">
      <alignment horizontal="right" indent="1"/>
    </xf>
    <xf numFmtId="37" fontId="0" fillId="0" borderId="4" xfId="0" applyNumberFormat="1" applyFont="1" applyBorder="1"/>
    <xf numFmtId="37" fontId="25" fillId="0" borderId="0" xfId="0" applyNumberFormat="1" applyFont="1" applyFill="1"/>
    <xf numFmtId="5" fontId="0" fillId="2" borderId="14" xfId="0" applyNumberFormat="1" applyFill="1" applyBorder="1" applyAlignment="1">
      <alignment horizontal="right" indent="1"/>
    </xf>
    <xf numFmtId="37" fontId="2" fillId="0" borderId="15" xfId="0" applyNumberFormat="1" applyFont="1" applyFill="1" applyBorder="1" applyAlignment="1">
      <alignment horizontal="center" wrapText="1"/>
    </xf>
    <xf numFmtId="37" fontId="12" fillId="0" borderId="17" xfId="0" applyNumberFormat="1" applyFont="1" applyFill="1" applyBorder="1" applyAlignment="1">
      <alignment horizontal="center" vertical="center" wrapText="1"/>
    </xf>
    <xf numFmtId="5" fontId="0" fillId="2" borderId="19" xfId="0" applyNumberFormat="1" applyFill="1" applyBorder="1" applyAlignment="1">
      <alignment horizontal="right" indent="1"/>
    </xf>
    <xf numFmtId="5" fontId="0" fillId="2" borderId="20" xfId="0" applyNumberFormat="1" applyFill="1" applyBorder="1" applyAlignment="1">
      <alignment horizontal="right" indent="1"/>
    </xf>
    <xf numFmtId="37" fontId="0" fillId="0" borderId="21" xfId="0" applyNumberFormat="1" applyBorder="1" applyAlignment="1">
      <alignment horizontal="right" indent="1"/>
    </xf>
    <xf numFmtId="37" fontId="0" fillId="0" borderId="22" xfId="0" applyNumberFormat="1" applyBorder="1" applyAlignment="1">
      <alignment horizontal="right" indent="1"/>
    </xf>
    <xf numFmtId="37" fontId="0" fillId="2" borderId="21" xfId="0" applyNumberFormat="1" applyFill="1" applyBorder="1" applyAlignment="1">
      <alignment horizontal="right" indent="1"/>
    </xf>
    <xf numFmtId="37" fontId="0" fillId="2" borderId="22" xfId="0" applyNumberFormat="1" applyFill="1" applyBorder="1" applyAlignment="1">
      <alignment horizontal="right" indent="1"/>
    </xf>
    <xf numFmtId="37" fontId="10" fillId="2" borderId="21" xfId="0" applyNumberFormat="1" applyFont="1" applyFill="1" applyBorder="1" applyAlignment="1">
      <alignment horizontal="right" indent="1"/>
    </xf>
    <xf numFmtId="37" fontId="10" fillId="2" borderId="22" xfId="0" applyNumberFormat="1" applyFont="1" applyFill="1" applyBorder="1" applyAlignment="1">
      <alignment horizontal="right" indent="1"/>
    </xf>
    <xf numFmtId="5" fontId="2" fillId="0" borderId="17" xfId="0" applyNumberFormat="1" applyFont="1" applyBorder="1" applyAlignment="1">
      <alignment horizontal="right" indent="1"/>
    </xf>
    <xf numFmtId="5" fontId="2" fillId="0" borderId="18" xfId="0" applyNumberFormat="1" applyFont="1" applyBorder="1" applyAlignment="1">
      <alignment horizontal="right" indent="1"/>
    </xf>
    <xf numFmtId="5" fontId="2" fillId="0" borderId="23" xfId="0" applyNumberFormat="1" applyFont="1" applyBorder="1" applyAlignment="1">
      <alignment horizontal="right" indent="1"/>
    </xf>
    <xf numFmtId="5" fontId="2" fillId="0" borderId="24" xfId="0" applyNumberFormat="1" applyFont="1" applyBorder="1" applyAlignment="1">
      <alignment horizontal="right" indent="1"/>
    </xf>
    <xf numFmtId="5" fontId="0" fillId="0" borderId="0" xfId="0" applyNumberFormat="1" applyAlignment="1">
      <alignment horizontal="right" indent="1"/>
    </xf>
    <xf numFmtId="37" fontId="2" fillId="0" borderId="16" xfId="0" applyNumberFormat="1" applyFont="1" applyFill="1" applyBorder="1" applyAlignment="1">
      <alignment horizontal="center" wrapText="1"/>
    </xf>
    <xf numFmtId="165" fontId="8" fillId="0" borderId="0" xfId="0" quotePrefix="1" applyNumberFormat="1" applyFont="1" applyAlignment="1">
      <alignment horizontal="right" wrapText="1"/>
    </xf>
    <xf numFmtId="37" fontId="2" fillId="0" borderId="25" xfId="0" applyNumberFormat="1" applyFont="1" applyFill="1" applyBorder="1" applyAlignment="1">
      <alignment horizontal="center" wrapText="1"/>
    </xf>
    <xf numFmtId="37" fontId="12" fillId="0" borderId="26" xfId="0" applyNumberFormat="1" applyFont="1" applyFill="1" applyBorder="1" applyAlignment="1">
      <alignment horizontal="center" vertical="center" wrapText="1"/>
    </xf>
    <xf numFmtId="37" fontId="24" fillId="0" borderId="1" xfId="0" applyNumberFormat="1" applyFont="1" applyBorder="1" applyAlignment="1">
      <alignment horizontal="center" vertical="center" wrapText="1"/>
    </xf>
    <xf numFmtId="0" fontId="15" fillId="0" borderId="0" xfId="0" applyFont="1"/>
    <xf numFmtId="5" fontId="0" fillId="2" borderId="27" xfId="0" applyNumberFormat="1" applyFill="1" applyBorder="1" applyAlignment="1">
      <alignment horizontal="right" indent="1"/>
    </xf>
    <xf numFmtId="37" fontId="0" fillId="0" borderId="0" xfId="0" applyNumberFormat="1" applyBorder="1" applyAlignment="1">
      <alignment horizontal="right" indent="1"/>
    </xf>
    <xf numFmtId="37" fontId="0" fillId="2" borderId="0" xfId="0" applyNumberFormat="1" applyFill="1" applyBorder="1" applyAlignment="1">
      <alignment horizontal="right" indent="1"/>
    </xf>
    <xf numFmtId="37" fontId="10" fillId="2" borderId="0" xfId="0" applyNumberFormat="1" applyFont="1" applyFill="1" applyBorder="1" applyAlignment="1">
      <alignment horizontal="right" indent="1"/>
    </xf>
    <xf numFmtId="37" fontId="2" fillId="0" borderId="28" xfId="0" applyNumberFormat="1" applyFont="1" applyFill="1" applyBorder="1" applyAlignment="1">
      <alignment horizontal="center" wrapText="1"/>
    </xf>
    <xf numFmtId="37" fontId="12" fillId="0" borderId="29" xfId="0" applyNumberFormat="1" applyFont="1" applyFill="1" applyBorder="1" applyAlignment="1">
      <alignment horizontal="center" vertical="center" wrapText="1"/>
    </xf>
    <xf numFmtId="5" fontId="0" fillId="2" borderId="30" xfId="0" applyNumberFormat="1" applyFill="1" applyBorder="1" applyAlignment="1">
      <alignment horizontal="right" indent="1"/>
    </xf>
    <xf numFmtId="37" fontId="0" fillId="0" borderId="31" xfId="0" applyNumberFormat="1" applyBorder="1" applyAlignment="1">
      <alignment horizontal="right" indent="1"/>
    </xf>
    <xf numFmtId="37" fontId="0" fillId="2" borderId="31" xfId="0" applyNumberFormat="1" applyFill="1" applyBorder="1" applyAlignment="1">
      <alignment horizontal="right" indent="1"/>
    </xf>
    <xf numFmtId="37" fontId="10" fillId="2" borderId="31" xfId="0" applyNumberFormat="1" applyFont="1" applyFill="1" applyBorder="1" applyAlignment="1">
      <alignment horizontal="right" indent="1"/>
    </xf>
    <xf numFmtId="5" fontId="2" fillId="0" borderId="29" xfId="0" applyNumberFormat="1" applyFont="1" applyBorder="1" applyAlignment="1">
      <alignment horizontal="right" indent="1"/>
    </xf>
    <xf numFmtId="5" fontId="2" fillId="0" borderId="32" xfId="0" applyNumberFormat="1" applyFont="1" applyBorder="1" applyAlignment="1">
      <alignment horizontal="right" indent="1"/>
    </xf>
    <xf numFmtId="37" fontId="12" fillId="0" borderId="17" xfId="0" applyNumberFormat="1" applyFont="1" applyBorder="1" applyAlignment="1">
      <alignment horizontal="center" vertical="center" wrapText="1"/>
    </xf>
    <xf numFmtId="37" fontId="12" fillId="0" borderId="18" xfId="0" applyNumberFormat="1" applyFont="1" applyBorder="1" applyAlignment="1">
      <alignment horizontal="center" vertical="center" wrapText="1"/>
    </xf>
    <xf numFmtId="37" fontId="2" fillId="0" borderId="17" xfId="0" applyNumberFormat="1" applyFont="1" applyBorder="1" applyAlignment="1">
      <alignment horizontal="right" indent="1"/>
    </xf>
    <xf numFmtId="37" fontId="2" fillId="0" borderId="18" xfId="0" applyNumberFormat="1" applyFont="1" applyBorder="1" applyAlignment="1">
      <alignment horizontal="right" indent="1"/>
    </xf>
    <xf numFmtId="37" fontId="2" fillId="0" borderId="23" xfId="0" applyNumberFormat="1" applyFont="1" applyBorder="1" applyAlignment="1">
      <alignment horizontal="right" indent="1"/>
    </xf>
    <xf numFmtId="37" fontId="2" fillId="0" borderId="24" xfId="0" applyNumberFormat="1" applyFont="1" applyBorder="1" applyAlignment="1">
      <alignment horizontal="right" indent="1"/>
    </xf>
    <xf numFmtId="37" fontId="11" fillId="0" borderId="15" xfId="0" applyNumberFormat="1" applyFont="1" applyBorder="1" applyAlignment="1">
      <alignment horizontal="center" wrapText="1"/>
    </xf>
    <xf numFmtId="5" fontId="0" fillId="2" borderId="21" xfId="0" applyNumberFormat="1" applyFill="1" applyBorder="1" applyAlignment="1">
      <alignment horizontal="right" indent="1"/>
    </xf>
    <xf numFmtId="0" fontId="11" fillId="0" borderId="3" xfId="0" applyFont="1" applyBorder="1" applyAlignment="1">
      <alignment horizontal="center" wrapText="1"/>
    </xf>
    <xf numFmtId="0" fontId="11" fillId="0" borderId="15" xfId="0" applyFont="1" applyBorder="1" applyAlignment="1">
      <alignment horizontal="center" wrapText="1"/>
    </xf>
    <xf numFmtId="37" fontId="11" fillId="0" borderId="16" xfId="0" applyNumberFormat="1" applyFont="1" applyFill="1" applyBorder="1" applyAlignment="1">
      <alignment horizontal="center" wrapText="1"/>
    </xf>
    <xf numFmtId="37" fontId="28" fillId="0" borderId="0" xfId="0" applyNumberFormat="1" applyFont="1"/>
    <xf numFmtId="38" fontId="0" fillId="0" borderId="0" xfId="0" applyNumberFormat="1"/>
    <xf numFmtId="164" fontId="0" fillId="0" borderId="0" xfId="0" applyNumberFormat="1"/>
    <xf numFmtId="37" fontId="0" fillId="0" borderId="0" xfId="0" applyNumberFormat="1" applyFont="1" applyFill="1" applyAlignment="1">
      <alignment horizontal="right" indent="1"/>
    </xf>
    <xf numFmtId="37" fontId="0" fillId="0" borderId="4" xfId="0" applyNumberFormat="1" applyFont="1" applyFill="1" applyBorder="1" applyAlignment="1">
      <alignment horizontal="right" indent="1"/>
    </xf>
    <xf numFmtId="10" fontId="10" fillId="2" borderId="0" xfId="56" applyNumberFormat="1" applyFont="1" applyFill="1" applyBorder="1" applyAlignment="1">
      <alignment horizontal="center"/>
    </xf>
    <xf numFmtId="10" fontId="10" fillId="0" borderId="0" xfId="56" applyNumberFormat="1" applyFont="1" applyBorder="1" applyAlignment="1">
      <alignment horizontal="center"/>
    </xf>
    <xf numFmtId="37" fontId="30" fillId="0" borderId="0" xfId="0" applyNumberFormat="1" applyFont="1"/>
    <xf numFmtId="37" fontId="24" fillId="0" borderId="18" xfId="0" applyNumberFormat="1" applyFont="1" applyFill="1" applyBorder="1" applyAlignment="1">
      <alignment horizontal="center" vertical="center" wrapText="1"/>
    </xf>
    <xf numFmtId="37" fontId="12" fillId="0" borderId="0" xfId="0" applyNumberFormat="1" applyFont="1" applyAlignment="1">
      <alignment horizontal="center" vertical="center"/>
    </xf>
    <xf numFmtId="37" fontId="25" fillId="0" borderId="0" xfId="0" applyNumberFormat="1" applyFont="1"/>
    <xf numFmtId="37" fontId="0" fillId="0" borderId="3" xfId="0" applyNumberFormat="1" applyBorder="1"/>
    <xf numFmtId="37" fontId="2" fillId="0" borderId="3" xfId="0" applyNumberFormat="1" applyFont="1" applyBorder="1" applyAlignment="1">
      <alignment horizontal="center" wrapText="1"/>
    </xf>
    <xf numFmtId="37" fontId="12" fillId="0" borderId="1" xfId="0" applyNumberFormat="1" applyFont="1" applyBorder="1" applyAlignment="1">
      <alignment horizontal="center" vertical="center"/>
    </xf>
    <xf numFmtId="37" fontId="0" fillId="0" borderId="21" xfId="0" applyNumberFormat="1" applyBorder="1" applyAlignment="1">
      <alignment horizontal="center"/>
    </xf>
    <xf numFmtId="37" fontId="2" fillId="0" borderId="15" xfId="0" applyNumberFormat="1" applyFont="1" applyBorder="1" applyAlignment="1">
      <alignment horizontal="center" wrapText="1"/>
    </xf>
    <xf numFmtId="37" fontId="12" fillId="0" borderId="17" xfId="0" applyNumberFormat="1" applyFont="1" applyBorder="1" applyAlignment="1">
      <alignment horizontal="center" vertical="center"/>
    </xf>
    <xf numFmtId="5" fontId="10" fillId="2" borderId="21" xfId="0" applyNumberFormat="1" applyFont="1" applyFill="1" applyBorder="1" applyAlignment="1">
      <alignment horizontal="right" indent="1"/>
    </xf>
    <xf numFmtId="37" fontId="10" fillId="0" borderId="21" xfId="0" applyNumberFormat="1" applyFont="1" applyBorder="1" applyAlignment="1">
      <alignment horizontal="right" indent="1"/>
    </xf>
    <xf numFmtId="167" fontId="10" fillId="2" borderId="0" xfId="56" applyNumberFormat="1" applyFont="1" applyFill="1" applyAlignment="1">
      <alignment horizontal="right" indent="1"/>
    </xf>
    <xf numFmtId="167" fontId="10" fillId="0" borderId="0" xfId="56" applyNumberFormat="1" applyFont="1" applyAlignment="1">
      <alignment horizontal="right" indent="1"/>
    </xf>
    <xf numFmtId="167" fontId="2" fillId="0" borderId="1" xfId="56" applyNumberFormat="1" applyFont="1" applyBorder="1" applyAlignment="1">
      <alignment horizontal="right" indent="1"/>
    </xf>
    <xf numFmtId="167" fontId="0" fillId="2" borderId="0" xfId="56" applyNumberFormat="1" applyFont="1" applyFill="1" applyAlignment="1">
      <alignment horizontal="right" indent="1"/>
    </xf>
    <xf numFmtId="167" fontId="0" fillId="0" borderId="0" xfId="56" applyNumberFormat="1" applyFont="1" applyAlignment="1">
      <alignment horizontal="right" indent="1"/>
    </xf>
    <xf numFmtId="167" fontId="2" fillId="0" borderId="2" xfId="56" applyNumberFormat="1" applyFont="1" applyBorder="1" applyAlignment="1">
      <alignment horizontal="right" indent="1"/>
    </xf>
    <xf numFmtId="37" fontId="0" fillId="0" borderId="0" xfId="0" applyNumberFormat="1" applyBorder="1" applyAlignment="1">
      <alignment horizontal="center"/>
    </xf>
    <xf numFmtId="37" fontId="2" fillId="0" borderId="11" xfId="0" applyNumberFormat="1" applyFont="1" applyBorder="1" applyAlignment="1">
      <alignment horizontal="center"/>
    </xf>
    <xf numFmtId="37" fontId="2" fillId="0" borderId="10" xfId="0" applyNumberFormat="1" applyFont="1" applyBorder="1" applyAlignment="1">
      <alignment horizontal="center"/>
    </xf>
    <xf numFmtId="37" fontId="2" fillId="0" borderId="12" xfId="0" applyNumberFormat="1" applyFont="1" applyBorder="1" applyAlignment="1">
      <alignment horizontal="center"/>
    </xf>
    <xf numFmtId="37" fontId="2" fillId="0" borderId="4" xfId="0" applyNumberFormat="1" applyFont="1" applyFill="1" applyBorder="1" applyAlignment="1">
      <alignment horizontal="center"/>
    </xf>
    <xf numFmtId="37" fontId="2" fillId="0" borderId="0" xfId="0" applyNumberFormat="1" applyFont="1" applyFill="1" applyBorder="1" applyAlignment="1">
      <alignment horizontal="center"/>
    </xf>
    <xf numFmtId="37" fontId="2" fillId="0" borderId="8" xfId="0" applyNumberFormat="1" applyFont="1" applyFill="1" applyBorder="1" applyAlignment="1">
      <alignment horizontal="center"/>
    </xf>
    <xf numFmtId="165" fontId="8" fillId="0" borderId="0" xfId="0" quotePrefix="1" applyNumberFormat="1" applyFont="1" applyAlignment="1">
      <alignment horizontal="right" wrapText="1"/>
    </xf>
    <xf numFmtId="37" fontId="2" fillId="0" borderId="3" xfId="0" applyNumberFormat="1" applyFont="1" applyFill="1" applyBorder="1" applyAlignment="1">
      <alignment horizontal="center" vertical="center"/>
    </xf>
    <xf numFmtId="37" fontId="2" fillId="0" borderId="3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8" fillId="0" borderId="0" xfId="0" applyFont="1" applyAlignment="1">
      <alignment horizontal="left" wrapText="1"/>
    </xf>
    <xf numFmtId="37" fontId="24" fillId="0" borderId="6" xfId="0" applyNumberFormat="1" applyFont="1" applyBorder="1" applyAlignment="1">
      <alignment horizontal="center" vertical="center" wrapText="1"/>
    </xf>
    <xf numFmtId="37" fontId="24" fillId="0" borderId="1" xfId="0" applyNumberFormat="1" applyFont="1" applyBorder="1" applyAlignment="1">
      <alignment horizontal="center" vertical="center" wrapText="1"/>
    </xf>
    <xf numFmtId="37" fontId="0" fillId="0" borderId="0" xfId="0" applyNumberFormat="1" applyFont="1" applyBorder="1" applyAlignment="1">
      <alignment horizontal="left" vertical="top" wrapText="1"/>
    </xf>
    <xf numFmtId="0" fontId="14" fillId="0" borderId="5" xfId="0" applyFont="1" applyFill="1" applyBorder="1" applyAlignment="1">
      <alignment horizontal="center"/>
    </xf>
    <xf numFmtId="0" fontId="14" fillId="0" borderId="3" xfId="0" applyFont="1" applyFill="1" applyBorder="1" applyAlignment="1">
      <alignment horizontal="center"/>
    </xf>
    <xf numFmtId="37" fontId="2" fillId="0" borderId="0" xfId="0" applyNumberFormat="1" applyFont="1" applyBorder="1" applyAlignment="1">
      <alignment horizontal="center" vertical="center"/>
    </xf>
  </cellXfs>
  <cellStyles count="60">
    <cellStyle name="_FeeWaiver_rvsd_TBLS24-34_7-23-01" xfId="45" xr:uid="{00000000-0005-0000-0000-000000000000}"/>
    <cellStyle name="Comma" xfId="57" builtinId="3"/>
    <cellStyle name="Comma 2" xfId="4" xr:uid="{00000000-0005-0000-0000-000002000000}"/>
    <cellStyle name="Comma 2 2" xfId="30" xr:uid="{00000000-0005-0000-0000-000003000000}"/>
    <cellStyle name="Comma 2 3" xfId="50" xr:uid="{00000000-0005-0000-0000-000004000000}"/>
    <cellStyle name="Comma 3" xfId="5" xr:uid="{00000000-0005-0000-0000-000005000000}"/>
    <cellStyle name="Comma 4" xfId="6" xr:uid="{00000000-0005-0000-0000-000006000000}"/>
    <cellStyle name="Comma 4 2" xfId="7" xr:uid="{00000000-0005-0000-0000-000007000000}"/>
    <cellStyle name="Comma 5" xfId="8" xr:uid="{00000000-0005-0000-0000-000008000000}"/>
    <cellStyle name="Comma 6" xfId="9" xr:uid="{00000000-0005-0000-0000-000009000000}"/>
    <cellStyle name="Comma 6 2" xfId="29" xr:uid="{00000000-0005-0000-0000-00000A000000}"/>
    <cellStyle name="Comma 7" xfId="10" xr:uid="{00000000-0005-0000-0000-00000B000000}"/>
    <cellStyle name="Comma 7 2" xfId="11" xr:uid="{00000000-0005-0000-0000-00000C000000}"/>
    <cellStyle name="Comma 7 3" xfId="36" xr:uid="{00000000-0005-0000-0000-00000D000000}"/>
    <cellStyle name="Comma 7 4" xfId="38" xr:uid="{00000000-0005-0000-0000-00000E000000}"/>
    <cellStyle name="Comma 8" xfId="39" xr:uid="{00000000-0005-0000-0000-00000F000000}"/>
    <cellStyle name="Comma 9" xfId="49" xr:uid="{00000000-0005-0000-0000-000010000000}"/>
    <cellStyle name="Currency" xfId="59" builtinId="4"/>
    <cellStyle name="Currency 2" xfId="12" xr:uid="{00000000-0005-0000-0000-000012000000}"/>
    <cellStyle name="Currency 2 2" xfId="13" xr:uid="{00000000-0005-0000-0000-000013000000}"/>
    <cellStyle name="Currency 2 3" xfId="52" xr:uid="{00000000-0005-0000-0000-000014000000}"/>
    <cellStyle name="Currency 3" xfId="14" xr:uid="{00000000-0005-0000-0000-000015000000}"/>
    <cellStyle name="Currency 3 2" xfId="15" xr:uid="{00000000-0005-0000-0000-000016000000}"/>
    <cellStyle name="Currency 4" xfId="51" xr:uid="{00000000-0005-0000-0000-000017000000}"/>
    <cellStyle name="Hyperlink" xfId="58" builtinId="8"/>
    <cellStyle name="Normal" xfId="0" builtinId="0"/>
    <cellStyle name="Normal 10" xfId="43" xr:uid="{00000000-0005-0000-0000-00001A000000}"/>
    <cellStyle name="Normal 11" xfId="3" xr:uid="{00000000-0005-0000-0000-00001B000000}"/>
    <cellStyle name="Normal 2" xfId="2" xr:uid="{00000000-0005-0000-0000-00001C000000}"/>
    <cellStyle name="Normal 2 2" xfId="1" xr:uid="{00000000-0005-0000-0000-00001D000000}"/>
    <cellStyle name="Normal 2 3" xfId="53" xr:uid="{00000000-0005-0000-0000-00001E000000}"/>
    <cellStyle name="Normal 3" xfId="16" xr:uid="{00000000-0005-0000-0000-00001F000000}"/>
    <cellStyle name="Normal 3 2" xfId="54" xr:uid="{00000000-0005-0000-0000-000020000000}"/>
    <cellStyle name="Normal 4" xfId="17" xr:uid="{00000000-0005-0000-0000-000021000000}"/>
    <cellStyle name="Normal 4 2" xfId="18" xr:uid="{00000000-0005-0000-0000-000022000000}"/>
    <cellStyle name="Normal 5" xfId="19" xr:uid="{00000000-0005-0000-0000-000023000000}"/>
    <cellStyle name="Normal 5 2" xfId="20" xr:uid="{00000000-0005-0000-0000-000024000000}"/>
    <cellStyle name="Normal 5 2 2" xfId="31" xr:uid="{00000000-0005-0000-0000-000025000000}"/>
    <cellStyle name="Normal 5 2 3" xfId="32" xr:uid="{00000000-0005-0000-0000-000026000000}"/>
    <cellStyle name="Normal 5 2 4" xfId="33" xr:uid="{00000000-0005-0000-0000-000027000000}"/>
    <cellStyle name="Normal 5 2 4 2" xfId="48" xr:uid="{00000000-0005-0000-0000-000028000000}"/>
    <cellStyle name="Normal 5 2 5" xfId="34" xr:uid="{00000000-0005-0000-0000-000029000000}"/>
    <cellStyle name="Normal 5 2 5 2" xfId="47" xr:uid="{00000000-0005-0000-0000-00002A000000}"/>
    <cellStyle name="Normal 5 3" xfId="35" xr:uid="{00000000-0005-0000-0000-00002B000000}"/>
    <cellStyle name="Normal 5 4" xfId="40" xr:uid="{00000000-0005-0000-0000-00002C000000}"/>
    <cellStyle name="Normal 5 5" xfId="41" xr:uid="{00000000-0005-0000-0000-00002D000000}"/>
    <cellStyle name="Normal 5 6" xfId="37" xr:uid="{00000000-0005-0000-0000-00002E000000}"/>
    <cellStyle name="Normal 6" xfId="21" xr:uid="{00000000-0005-0000-0000-00002F000000}"/>
    <cellStyle name="Normal 7" xfId="22" xr:uid="{00000000-0005-0000-0000-000030000000}"/>
    <cellStyle name="Normal 7 2" xfId="23" xr:uid="{00000000-0005-0000-0000-000031000000}"/>
    <cellStyle name="Normal 8" xfId="27" xr:uid="{00000000-0005-0000-0000-000032000000}"/>
    <cellStyle name="Normal 8 2" xfId="28" xr:uid="{00000000-0005-0000-0000-000033000000}"/>
    <cellStyle name="Normal 9" xfId="42" xr:uid="{00000000-0005-0000-0000-000034000000}"/>
    <cellStyle name="Percent" xfId="56" builtinId="5"/>
    <cellStyle name="Percent 2" xfId="25" xr:uid="{00000000-0005-0000-0000-000036000000}"/>
    <cellStyle name="Percent 2 2" xfId="55" xr:uid="{00000000-0005-0000-0000-000037000000}"/>
    <cellStyle name="Percent 3" xfId="26" xr:uid="{00000000-0005-0000-0000-000038000000}"/>
    <cellStyle name="Percent 4" xfId="44" xr:uid="{00000000-0005-0000-0000-000039000000}"/>
    <cellStyle name="Percent 5" xfId="24" xr:uid="{00000000-0005-0000-0000-00003A000000}"/>
    <cellStyle name="Style 1" xfId="46" xr:uid="{00000000-0005-0000-0000-00003B000000}"/>
  </cellStyles>
  <dxfs count="0"/>
  <tableStyles count="0" defaultTableStyle="TableStyleMedium2" defaultPivotStyle="PivotStyleLight16"/>
  <colors>
    <mruColors>
      <color rgb="FFD7D7D7"/>
      <color rgb="FFFFFFCC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  <pageSetUpPr fitToPage="1"/>
  </sheetPr>
  <dimension ref="A1:O38"/>
  <sheetViews>
    <sheetView tabSelected="1" zoomScaleNormal="100" workbookViewId="0"/>
  </sheetViews>
  <sheetFormatPr defaultColWidth="8.85546875" defaultRowHeight="15"/>
  <cols>
    <col min="1" max="1" width="36.7109375" style="5" customWidth="1"/>
    <col min="2" max="3" width="16.7109375" style="5" customWidth="1"/>
    <col min="4" max="4" width="15.85546875" style="5" customWidth="1"/>
    <col min="5" max="5" width="16.42578125" style="5" customWidth="1"/>
    <col min="6" max="9" width="16.7109375" style="9" customWidth="1"/>
    <col min="10" max="10" width="16.7109375" style="5" customWidth="1"/>
    <col min="11" max="11" width="11.85546875" style="5" bestFit="1" customWidth="1"/>
    <col min="12" max="12" width="12.85546875" style="5" bestFit="1" customWidth="1"/>
    <col min="13" max="13" width="12.5703125" style="5" customWidth="1"/>
    <col min="14" max="16384" width="8.85546875" style="5"/>
  </cols>
  <sheetData>
    <row r="1" spans="1:13" s="9" customFormat="1" ht="18.75" customHeight="1">
      <c r="A1" s="11" t="s">
        <v>0</v>
      </c>
      <c r="B1" s="11"/>
      <c r="C1" s="4"/>
      <c r="J1" s="28" t="s">
        <v>78</v>
      </c>
    </row>
    <row r="2" spans="1:13" ht="18.75" customHeight="1">
      <c r="A2" s="3" t="s">
        <v>77</v>
      </c>
      <c r="B2" s="3"/>
      <c r="C2" s="7"/>
      <c r="J2" s="124"/>
    </row>
    <row r="3" spans="1:13" ht="20.100000000000001" customHeight="1">
      <c r="A3" s="3"/>
      <c r="B3" s="3"/>
      <c r="C3" s="178" t="s">
        <v>1</v>
      </c>
      <c r="D3" s="179"/>
      <c r="E3" s="179"/>
      <c r="F3" s="180"/>
      <c r="G3" s="181" t="s">
        <v>2</v>
      </c>
      <c r="H3" s="182"/>
      <c r="I3" s="183"/>
      <c r="J3" s="105"/>
    </row>
    <row r="4" spans="1:13" ht="15" customHeight="1">
      <c r="A4" s="84"/>
      <c r="B4" s="17">
        <v>-1</v>
      </c>
      <c r="C4" s="52">
        <v>-2</v>
      </c>
      <c r="D4" s="17"/>
      <c r="E4" s="18">
        <v>-4</v>
      </c>
      <c r="F4" s="57">
        <v>-5</v>
      </c>
      <c r="G4" s="52">
        <v>-6</v>
      </c>
      <c r="H4" s="18">
        <v>-7</v>
      </c>
      <c r="I4" s="57">
        <v>-8</v>
      </c>
      <c r="J4" s="52">
        <v>-9</v>
      </c>
    </row>
    <row r="5" spans="1:13" s="9" customFormat="1" ht="60" customHeight="1">
      <c r="A5" s="19"/>
      <c r="B5" s="33" t="s">
        <v>47</v>
      </c>
      <c r="C5" s="125" t="s">
        <v>52</v>
      </c>
      <c r="D5" s="108" t="s">
        <v>118</v>
      </c>
      <c r="E5" s="123" t="s">
        <v>51</v>
      </c>
      <c r="F5" s="58" t="s">
        <v>50</v>
      </c>
      <c r="G5" s="53" t="s">
        <v>60</v>
      </c>
      <c r="H5" s="133" t="s">
        <v>65</v>
      </c>
      <c r="I5" s="33" t="s">
        <v>61</v>
      </c>
      <c r="J5" s="53" t="s">
        <v>48</v>
      </c>
    </row>
    <row r="6" spans="1:13" s="9" customFormat="1" ht="24" customHeight="1">
      <c r="A6" s="38"/>
      <c r="B6" s="62" t="s">
        <v>53</v>
      </c>
      <c r="C6" s="126" t="s">
        <v>53</v>
      </c>
      <c r="D6" s="109" t="s">
        <v>74</v>
      </c>
      <c r="E6" s="160" t="s">
        <v>98</v>
      </c>
      <c r="F6" s="59" t="s">
        <v>3</v>
      </c>
      <c r="G6" s="99" t="s">
        <v>68</v>
      </c>
      <c r="H6" s="134" t="s">
        <v>67</v>
      </c>
      <c r="I6" s="62" t="s">
        <v>69</v>
      </c>
      <c r="J6" s="99" t="s">
        <v>70</v>
      </c>
    </row>
    <row r="7" spans="1:13" s="8" customFormat="1" ht="20.100000000000001" customHeight="1">
      <c r="A7" s="21" t="s">
        <v>4</v>
      </c>
      <c r="B7" s="73">
        <v>154653000</v>
      </c>
      <c r="C7" s="78">
        <v>94089000</v>
      </c>
      <c r="D7" s="110">
        <f>'Attach B-Adj to Base GF'!E7</f>
        <v>2760000</v>
      </c>
      <c r="E7" s="111">
        <f>'Attach C-ExpenditureAdjustments'!L7</f>
        <v>6766000</v>
      </c>
      <c r="F7" s="73">
        <f>C7+D7+E7</f>
        <v>103615000</v>
      </c>
      <c r="G7" s="107">
        <f>'Attach D-Enroll + Tuition&amp;Fees'!G7+'Attach D-Enroll + Tuition&amp;Fees'!H7</f>
        <v>61082000</v>
      </c>
      <c r="H7" s="135">
        <f>'Attach D-Enroll + Tuition&amp;Fees'!I7</f>
        <v>1315000</v>
      </c>
      <c r="I7" s="129">
        <f>G7+H7</f>
        <v>62397000</v>
      </c>
      <c r="J7" s="107">
        <f>F7+I7</f>
        <v>166012000</v>
      </c>
      <c r="K7" s="23"/>
      <c r="L7" s="20"/>
      <c r="M7" s="24"/>
    </row>
    <row r="8" spans="1:13" s="9" customFormat="1" ht="15" customHeight="1">
      <c r="A8" s="9" t="s">
        <v>5</v>
      </c>
      <c r="B8" s="72">
        <v>130957000</v>
      </c>
      <c r="C8" s="79">
        <v>91327000</v>
      </c>
      <c r="D8" s="112">
        <f>'Attach B-Adj to Base GF'!E8</f>
        <v>1968000</v>
      </c>
      <c r="E8" s="113">
        <f>'Attach C-ExpenditureAdjustments'!L8</f>
        <v>3825000</v>
      </c>
      <c r="F8" s="72">
        <f t="shared" ref="F8:F29" si="0">C8+D8+E8</f>
        <v>97120000</v>
      </c>
      <c r="G8" s="79">
        <f>'Attach D-Enroll + Tuition&amp;Fees'!G8+'Attach D-Enroll + Tuition&amp;Fees'!H8</f>
        <v>40855000</v>
      </c>
      <c r="H8" s="136"/>
      <c r="I8" s="130">
        <f t="shared" ref="I8:I29" si="1">G8+H8</f>
        <v>40855000</v>
      </c>
      <c r="J8" s="79">
        <f t="shared" ref="J8:J29" si="2">F8+I8</f>
        <v>137975000</v>
      </c>
      <c r="K8" s="56"/>
      <c r="L8" s="60"/>
      <c r="M8" s="61"/>
    </row>
    <row r="9" spans="1:13" ht="15" customHeight="1">
      <c r="A9" s="16" t="s">
        <v>6</v>
      </c>
      <c r="B9" s="70">
        <v>237716000</v>
      </c>
      <c r="C9" s="76">
        <v>140098000</v>
      </c>
      <c r="D9" s="114">
        <f>'Attach B-Adj to Base GF'!E9</f>
        <v>4614000</v>
      </c>
      <c r="E9" s="115">
        <f>'Attach C-ExpenditureAdjustments'!L9</f>
        <v>6787000</v>
      </c>
      <c r="F9" s="70">
        <f t="shared" si="0"/>
        <v>151499000</v>
      </c>
      <c r="G9" s="76">
        <f>'Attach D-Enroll + Tuition&amp;Fees'!G9+'Attach D-Enroll + Tuition&amp;Fees'!H9</f>
        <v>98603000</v>
      </c>
      <c r="H9" s="137"/>
      <c r="I9" s="131">
        <f t="shared" si="1"/>
        <v>98603000</v>
      </c>
      <c r="J9" s="76">
        <f t="shared" si="2"/>
        <v>250102000</v>
      </c>
      <c r="K9" s="23"/>
      <c r="L9" s="20"/>
      <c r="M9" s="24"/>
    </row>
    <row r="10" spans="1:13" s="9" customFormat="1" ht="15" customHeight="1">
      <c r="A10" s="9" t="s">
        <v>7</v>
      </c>
      <c r="B10" s="72">
        <v>212341000</v>
      </c>
      <c r="C10" s="79">
        <v>119296000</v>
      </c>
      <c r="D10" s="112">
        <f>'Attach B-Adj to Base GF'!E10</f>
        <v>3670000</v>
      </c>
      <c r="E10" s="113">
        <f>'Attach C-ExpenditureAdjustments'!L10</f>
        <v>9087000</v>
      </c>
      <c r="F10" s="72">
        <f t="shared" si="0"/>
        <v>132053000</v>
      </c>
      <c r="G10" s="79">
        <f>'Attach D-Enroll + Tuition&amp;Fees'!G10+'Attach D-Enroll + Tuition&amp;Fees'!H10</f>
        <v>93230000</v>
      </c>
      <c r="H10" s="136">
        <f>'Attach D-Enroll + Tuition&amp;Fees'!I10</f>
        <v>1116000</v>
      </c>
      <c r="I10" s="130">
        <f t="shared" si="1"/>
        <v>94346000</v>
      </c>
      <c r="J10" s="79">
        <f t="shared" si="2"/>
        <v>226399000</v>
      </c>
      <c r="K10" s="56"/>
      <c r="L10" s="60"/>
      <c r="M10" s="61"/>
    </row>
    <row r="11" spans="1:13" ht="15" customHeight="1">
      <c r="A11" s="16" t="s">
        <v>8</v>
      </c>
      <c r="B11" s="70">
        <v>211760000</v>
      </c>
      <c r="C11" s="76">
        <v>114575000</v>
      </c>
      <c r="D11" s="114">
        <f>'Attach B-Adj to Base GF'!E11</f>
        <v>3697000</v>
      </c>
      <c r="E11" s="115">
        <f>'Attach C-ExpenditureAdjustments'!L11</f>
        <v>5738000</v>
      </c>
      <c r="F11" s="70">
        <f t="shared" si="0"/>
        <v>124010000</v>
      </c>
      <c r="G11" s="76">
        <f>'Attach D-Enroll + Tuition&amp;Fees'!G11+'Attach D-Enroll + Tuition&amp;Fees'!H11</f>
        <v>90040000</v>
      </c>
      <c r="H11" s="137"/>
      <c r="I11" s="131">
        <f t="shared" si="1"/>
        <v>90040000</v>
      </c>
      <c r="J11" s="76">
        <f t="shared" si="2"/>
        <v>214050000</v>
      </c>
      <c r="K11" s="23"/>
      <c r="L11" s="20"/>
      <c r="M11" s="24"/>
    </row>
    <row r="12" spans="1:13" s="9" customFormat="1" ht="15" customHeight="1">
      <c r="A12" s="9" t="s">
        <v>9</v>
      </c>
      <c r="B12" s="72">
        <v>331052000</v>
      </c>
      <c r="C12" s="79">
        <v>183812000</v>
      </c>
      <c r="D12" s="112">
        <f>'Attach B-Adj to Base GF'!E12</f>
        <v>6507000</v>
      </c>
      <c r="E12" s="113">
        <f>'Attach C-ExpenditureAdjustments'!L12</f>
        <v>18164000</v>
      </c>
      <c r="F12" s="72">
        <f t="shared" si="0"/>
        <v>208483000</v>
      </c>
      <c r="G12" s="79">
        <f>'Attach D-Enroll + Tuition&amp;Fees'!G12+'Attach D-Enroll + Tuition&amp;Fees'!H12</f>
        <v>144795000</v>
      </c>
      <c r="H12" s="136">
        <f>'Attach D-Enroll + Tuition&amp;Fees'!I12</f>
        <v>3636000</v>
      </c>
      <c r="I12" s="130">
        <f t="shared" si="1"/>
        <v>148431000</v>
      </c>
      <c r="J12" s="79">
        <f t="shared" si="2"/>
        <v>356914000</v>
      </c>
      <c r="K12" s="56"/>
      <c r="L12" s="60"/>
      <c r="M12" s="61"/>
    </row>
    <row r="13" spans="1:13" ht="15" customHeight="1">
      <c r="A13" s="16" t="s">
        <v>10</v>
      </c>
      <c r="B13" s="70">
        <v>477823000</v>
      </c>
      <c r="C13" s="76">
        <v>233000000</v>
      </c>
      <c r="D13" s="114">
        <f>'Attach B-Adj to Base GF'!E13</f>
        <v>9072000</v>
      </c>
      <c r="E13" s="115">
        <f>'Attach C-ExpenditureAdjustments'!L13</f>
        <v>26101000</v>
      </c>
      <c r="F13" s="70">
        <f t="shared" si="0"/>
        <v>268173000</v>
      </c>
      <c r="G13" s="76">
        <f>'Attach D-Enroll + Tuition&amp;Fees'!G13+'Attach D-Enroll + Tuition&amp;Fees'!H13</f>
        <v>246043000</v>
      </c>
      <c r="H13" s="137">
        <f>'Attach D-Enroll + Tuition&amp;Fees'!I13</f>
        <v>5560000</v>
      </c>
      <c r="I13" s="131">
        <f t="shared" si="1"/>
        <v>251603000</v>
      </c>
      <c r="J13" s="76">
        <f t="shared" si="2"/>
        <v>519776000</v>
      </c>
      <c r="K13" s="23"/>
      <c r="L13" s="20"/>
      <c r="M13" s="24"/>
    </row>
    <row r="14" spans="1:13" s="9" customFormat="1" ht="15" customHeight="1">
      <c r="A14" s="9" t="s">
        <v>11</v>
      </c>
      <c r="B14" s="72">
        <v>130956000</v>
      </c>
      <c r="C14" s="79">
        <v>90475000</v>
      </c>
      <c r="D14" s="112">
        <f>'Attach B-Adj to Base GF'!E14</f>
        <v>11480000</v>
      </c>
      <c r="E14" s="113">
        <f>'Attach C-ExpenditureAdjustments'!L14</f>
        <v>3909000</v>
      </c>
      <c r="F14" s="72">
        <f t="shared" si="0"/>
        <v>105864000</v>
      </c>
      <c r="G14" s="79">
        <f>'Attach D-Enroll + Tuition&amp;Fees'!G14+'Attach D-Enroll + Tuition&amp;Fees'!H14</f>
        <v>37026000</v>
      </c>
      <c r="H14" s="136"/>
      <c r="I14" s="130">
        <f t="shared" si="1"/>
        <v>37026000</v>
      </c>
      <c r="J14" s="79">
        <f t="shared" si="2"/>
        <v>142890000</v>
      </c>
      <c r="K14" s="56"/>
      <c r="L14" s="60"/>
      <c r="M14" s="61"/>
    </row>
    <row r="15" spans="1:13" ht="15" customHeight="1">
      <c r="A15" s="16" t="s">
        <v>12</v>
      </c>
      <c r="B15" s="74">
        <v>494819000</v>
      </c>
      <c r="C15" s="80">
        <v>247996000</v>
      </c>
      <c r="D15" s="116">
        <f>'Attach B-Adj to Base GF'!E15</f>
        <v>9496000</v>
      </c>
      <c r="E15" s="117">
        <f>'Attach C-ExpenditureAdjustments'!L15</f>
        <v>27166000</v>
      </c>
      <c r="F15" s="74">
        <f t="shared" si="0"/>
        <v>284658000</v>
      </c>
      <c r="G15" s="80">
        <f>'Attach D-Enroll + Tuition&amp;Fees'!G15+'Attach D-Enroll + Tuition&amp;Fees'!H15</f>
        <v>245647000</v>
      </c>
      <c r="H15" s="138">
        <f>'Attach D-Enroll + Tuition&amp;Fees'!I15</f>
        <v>5362000</v>
      </c>
      <c r="I15" s="132">
        <f t="shared" si="1"/>
        <v>251009000</v>
      </c>
      <c r="J15" s="80">
        <f t="shared" si="2"/>
        <v>535667000</v>
      </c>
      <c r="K15" s="23"/>
      <c r="L15" s="20"/>
      <c r="M15" s="24"/>
    </row>
    <row r="16" spans="1:13" s="9" customFormat="1" ht="15" customHeight="1">
      <c r="A16" s="9" t="s">
        <v>13</v>
      </c>
      <c r="B16" s="72">
        <v>339794000</v>
      </c>
      <c r="C16" s="79">
        <v>189741000</v>
      </c>
      <c r="D16" s="112">
        <f>'Attach B-Adj to Base GF'!E16</f>
        <v>6254000</v>
      </c>
      <c r="E16" s="113">
        <f>'Attach C-ExpenditureAdjustments'!L16</f>
        <v>11270000</v>
      </c>
      <c r="F16" s="72">
        <f t="shared" si="0"/>
        <v>207265000</v>
      </c>
      <c r="G16" s="79">
        <f>'Attach D-Enroll + Tuition&amp;Fees'!G16+'Attach D-Enroll + Tuition&amp;Fees'!H16</f>
        <v>146131000</v>
      </c>
      <c r="H16" s="136">
        <f>'Attach D-Enroll + Tuition&amp;Fees'!I16</f>
        <v>1698000</v>
      </c>
      <c r="I16" s="130">
        <f t="shared" si="1"/>
        <v>147829000</v>
      </c>
      <c r="J16" s="79">
        <f t="shared" si="2"/>
        <v>355094000</v>
      </c>
      <c r="K16" s="56"/>
      <c r="L16" s="60"/>
      <c r="M16" s="61"/>
    </row>
    <row r="17" spans="1:15" ht="15" customHeight="1">
      <c r="A17" s="16" t="s">
        <v>14</v>
      </c>
      <c r="B17" s="70">
        <v>46845000</v>
      </c>
      <c r="C17" s="76">
        <v>36840000</v>
      </c>
      <c r="D17" s="114">
        <f>'Attach B-Adj to Base GF'!E17</f>
        <v>508000</v>
      </c>
      <c r="E17" s="115">
        <f>'Attach C-ExpenditureAdjustments'!L17</f>
        <v>2002000</v>
      </c>
      <c r="F17" s="70">
        <f t="shared" si="0"/>
        <v>39350000</v>
      </c>
      <c r="G17" s="76">
        <f>'Attach D-Enroll + Tuition&amp;Fees'!G17+'Attach D-Enroll + Tuition&amp;Fees'!H17</f>
        <v>11010000</v>
      </c>
      <c r="H17" s="137"/>
      <c r="I17" s="131">
        <f t="shared" si="1"/>
        <v>11010000</v>
      </c>
      <c r="J17" s="76">
        <f t="shared" si="2"/>
        <v>50360000</v>
      </c>
      <c r="K17" s="23"/>
      <c r="L17" s="20"/>
      <c r="M17" s="24"/>
    </row>
    <row r="18" spans="1:15" s="9" customFormat="1" ht="15" customHeight="1">
      <c r="A18" s="9" t="s">
        <v>15</v>
      </c>
      <c r="B18" s="72">
        <v>130259000</v>
      </c>
      <c r="C18" s="79">
        <v>88135000</v>
      </c>
      <c r="D18" s="112">
        <f>'Attach B-Adj to Base GF'!E18</f>
        <v>1975000</v>
      </c>
      <c r="E18" s="113">
        <f>'Attach C-ExpenditureAdjustments'!L18</f>
        <v>6964000</v>
      </c>
      <c r="F18" s="72">
        <f t="shared" si="0"/>
        <v>97074000</v>
      </c>
      <c r="G18" s="79">
        <f>'Attach D-Enroll + Tuition&amp;Fees'!G18+'Attach D-Enroll + Tuition&amp;Fees'!H18</f>
        <v>42261000</v>
      </c>
      <c r="H18" s="136">
        <f>'Attach D-Enroll + Tuition&amp;Fees'!I18</f>
        <v>1088000</v>
      </c>
      <c r="I18" s="130">
        <f t="shared" si="1"/>
        <v>43349000</v>
      </c>
      <c r="J18" s="79">
        <f t="shared" si="2"/>
        <v>140423000</v>
      </c>
      <c r="K18" s="56"/>
      <c r="L18" s="60"/>
      <c r="M18" s="61"/>
    </row>
    <row r="19" spans="1:15" ht="15" customHeight="1">
      <c r="A19" s="16" t="s">
        <v>16</v>
      </c>
      <c r="B19" s="70">
        <v>460850000</v>
      </c>
      <c r="C19" s="76">
        <v>251356000</v>
      </c>
      <c r="D19" s="114">
        <f>'Attach B-Adj to Base GF'!E19</f>
        <v>8600000</v>
      </c>
      <c r="E19" s="115">
        <f>'Attach C-ExpenditureAdjustments'!L19</f>
        <v>19879000</v>
      </c>
      <c r="F19" s="70">
        <f t="shared" si="0"/>
        <v>279835000</v>
      </c>
      <c r="G19" s="76">
        <f>'Attach D-Enroll + Tuition&amp;Fees'!G19+'Attach D-Enroll + Tuition&amp;Fees'!H19</f>
        <v>222438000</v>
      </c>
      <c r="H19" s="137">
        <f>'Attach D-Enroll + Tuition&amp;Fees'!I19</f>
        <v>3178000</v>
      </c>
      <c r="I19" s="131">
        <f t="shared" si="1"/>
        <v>225616000</v>
      </c>
      <c r="J19" s="76">
        <f t="shared" si="2"/>
        <v>505451000</v>
      </c>
      <c r="K19" s="23"/>
      <c r="L19" s="20"/>
      <c r="M19" s="24"/>
    </row>
    <row r="20" spans="1:15" s="9" customFormat="1" ht="15" customHeight="1">
      <c r="A20" s="9" t="s">
        <v>17</v>
      </c>
      <c r="B20" s="72">
        <v>337259000</v>
      </c>
      <c r="C20" s="79">
        <v>178513000</v>
      </c>
      <c r="D20" s="112">
        <f>'Attach B-Adj to Base GF'!E20</f>
        <v>6379000</v>
      </c>
      <c r="E20" s="113">
        <f>'Attach C-ExpenditureAdjustments'!L20</f>
        <v>15676000</v>
      </c>
      <c r="F20" s="72">
        <f t="shared" si="0"/>
        <v>200568000</v>
      </c>
      <c r="G20" s="79">
        <f>'Attach D-Enroll + Tuition&amp;Fees'!G20+'Attach D-Enroll + Tuition&amp;Fees'!H20</f>
        <v>163388000</v>
      </c>
      <c r="H20" s="136">
        <f>'Attach D-Enroll + Tuition&amp;Fees'!I20</f>
        <v>2024000</v>
      </c>
      <c r="I20" s="130">
        <f t="shared" si="1"/>
        <v>165412000</v>
      </c>
      <c r="J20" s="79">
        <f t="shared" si="2"/>
        <v>365980000</v>
      </c>
      <c r="K20" s="56"/>
      <c r="L20" s="60"/>
      <c r="M20" s="61"/>
    </row>
    <row r="21" spans="1:15" ht="15" customHeight="1">
      <c r="A21" s="16" t="s">
        <v>18</v>
      </c>
      <c r="B21" s="70">
        <v>385450000</v>
      </c>
      <c r="C21" s="76">
        <v>199798000</v>
      </c>
      <c r="D21" s="114">
        <f>'Attach B-Adj to Base GF'!E21</f>
        <v>7636000</v>
      </c>
      <c r="E21" s="115">
        <f>'Attach C-ExpenditureAdjustments'!L21</f>
        <v>15365000</v>
      </c>
      <c r="F21" s="70">
        <f t="shared" si="0"/>
        <v>222799000</v>
      </c>
      <c r="G21" s="76">
        <f>'Attach D-Enroll + Tuition&amp;Fees'!G21+'Attach D-Enroll + Tuition&amp;Fees'!H21</f>
        <v>179178000</v>
      </c>
      <c r="H21" s="137">
        <f>'Attach D-Enroll + Tuition&amp;Fees'!I21</f>
        <v>2775000</v>
      </c>
      <c r="I21" s="131">
        <f t="shared" si="1"/>
        <v>181953000</v>
      </c>
      <c r="J21" s="76">
        <f t="shared" si="2"/>
        <v>404752000</v>
      </c>
      <c r="K21" s="23"/>
      <c r="L21" s="20"/>
      <c r="M21" s="24"/>
    </row>
    <row r="22" spans="1:15" s="9" customFormat="1" ht="15" customHeight="1">
      <c r="A22" s="9" t="s">
        <v>19</v>
      </c>
      <c r="B22" s="72">
        <v>258513000</v>
      </c>
      <c r="C22" s="79">
        <v>142926000</v>
      </c>
      <c r="D22" s="112">
        <f>'Attach B-Adj to Base GF'!E22</f>
        <v>4599000</v>
      </c>
      <c r="E22" s="113">
        <f>'Attach C-ExpenditureAdjustments'!L22</f>
        <v>12389000</v>
      </c>
      <c r="F22" s="72">
        <f t="shared" si="0"/>
        <v>159914000</v>
      </c>
      <c r="G22" s="79">
        <f>'Attach D-Enroll + Tuition&amp;Fees'!G22+'Attach D-Enroll + Tuition&amp;Fees'!H22</f>
        <v>119392000</v>
      </c>
      <c r="H22" s="136">
        <f>'Attach D-Enroll + Tuition&amp;Fees'!I22</f>
        <v>2913000</v>
      </c>
      <c r="I22" s="130">
        <f t="shared" si="1"/>
        <v>122305000</v>
      </c>
      <c r="J22" s="79">
        <f t="shared" si="2"/>
        <v>282219000</v>
      </c>
      <c r="K22" s="56"/>
      <c r="L22" s="154"/>
      <c r="M22" s="153"/>
      <c r="N22" s="69"/>
      <c r="O22" s="69"/>
    </row>
    <row r="23" spans="1:15" ht="15" customHeight="1">
      <c r="A23" s="16" t="s">
        <v>20</v>
      </c>
      <c r="B23" s="70">
        <v>492519000</v>
      </c>
      <c r="C23" s="76">
        <v>227025000</v>
      </c>
      <c r="D23" s="114">
        <f>'Attach B-Adj to Base GF'!E23</f>
        <v>8917000</v>
      </c>
      <c r="E23" s="115">
        <f>'Attach C-ExpenditureAdjustments'!L23</f>
        <v>29094000</v>
      </c>
      <c r="F23" s="70">
        <f t="shared" si="0"/>
        <v>265036000</v>
      </c>
      <c r="G23" s="76">
        <f>'Attach D-Enroll + Tuition&amp;Fees'!G23+'Attach D-Enroll + Tuition&amp;Fees'!H23</f>
        <v>287860000</v>
      </c>
      <c r="H23" s="137">
        <f>'Attach D-Enroll + Tuition&amp;Fees'!I23</f>
        <v>5274000</v>
      </c>
      <c r="I23" s="131">
        <f t="shared" si="1"/>
        <v>293134000</v>
      </c>
      <c r="J23" s="76">
        <f t="shared" si="2"/>
        <v>558170000</v>
      </c>
      <c r="K23" s="23"/>
      <c r="L23" s="154"/>
      <c r="M23" s="153"/>
      <c r="N23" s="69"/>
      <c r="O23" s="69"/>
    </row>
    <row r="24" spans="1:15" s="9" customFormat="1" ht="15" customHeight="1">
      <c r="A24" s="9" t="s">
        <v>21</v>
      </c>
      <c r="B24" s="72">
        <v>386736000</v>
      </c>
      <c r="C24" s="79">
        <v>198812000</v>
      </c>
      <c r="D24" s="112">
        <f>'Attach B-Adj to Base GF'!E24</f>
        <v>7117000</v>
      </c>
      <c r="E24" s="113">
        <f>'Attach C-ExpenditureAdjustments'!L24</f>
        <v>14125000</v>
      </c>
      <c r="F24" s="72">
        <f t="shared" si="0"/>
        <v>220054000</v>
      </c>
      <c r="G24" s="79">
        <f>'Attach D-Enroll + Tuition&amp;Fees'!G24+'Attach D-Enroll + Tuition&amp;Fees'!H24</f>
        <v>194815000</v>
      </c>
      <c r="H24" s="136"/>
      <c r="I24" s="130">
        <f t="shared" si="1"/>
        <v>194815000</v>
      </c>
      <c r="J24" s="79">
        <f t="shared" si="2"/>
        <v>414869000</v>
      </c>
      <c r="K24" s="56"/>
      <c r="L24" s="60"/>
      <c r="M24" s="61"/>
    </row>
    <row r="25" spans="1:15" ht="15" customHeight="1">
      <c r="A25" s="16" t="s">
        <v>22</v>
      </c>
      <c r="B25" s="70">
        <v>422169000</v>
      </c>
      <c r="C25" s="76">
        <v>193186000</v>
      </c>
      <c r="D25" s="114">
        <f>'Attach B-Adj to Base GF'!E25</f>
        <v>8250000</v>
      </c>
      <c r="E25" s="115">
        <f>'Attach C-ExpenditureAdjustments'!L25</f>
        <v>19632000</v>
      </c>
      <c r="F25" s="70">
        <f t="shared" si="0"/>
        <v>221068000</v>
      </c>
      <c r="G25" s="76">
        <f>'Attach D-Enroll + Tuition&amp;Fees'!G25+'Attach D-Enroll + Tuition&amp;Fees'!H25</f>
        <v>231113000</v>
      </c>
      <c r="H25" s="137">
        <f>'Attach D-Enroll + Tuition&amp;Fees'!I25</f>
        <v>2974000</v>
      </c>
      <c r="I25" s="131">
        <f t="shared" si="1"/>
        <v>234087000</v>
      </c>
      <c r="J25" s="76">
        <f t="shared" si="2"/>
        <v>455155000</v>
      </c>
      <c r="K25" s="23"/>
      <c r="L25" s="20"/>
      <c r="M25" s="24"/>
    </row>
    <row r="26" spans="1:15" s="9" customFormat="1" ht="15" customHeight="1">
      <c r="A26" s="9" t="s">
        <v>23</v>
      </c>
      <c r="B26" s="72">
        <v>385955000</v>
      </c>
      <c r="C26" s="79">
        <v>159965000</v>
      </c>
      <c r="D26" s="112">
        <f>'Attach B-Adj to Base GF'!E26</f>
        <v>6705000</v>
      </c>
      <c r="E26" s="113">
        <f>'Attach C-ExpenditureAdjustments'!L26</f>
        <v>18197000</v>
      </c>
      <c r="F26" s="72">
        <f t="shared" si="0"/>
        <v>184867000</v>
      </c>
      <c r="G26" s="79">
        <f>'Attach D-Enroll + Tuition&amp;Fees'!G26+'Attach D-Enroll + Tuition&amp;Fees'!H26</f>
        <v>235023000</v>
      </c>
      <c r="H26" s="136">
        <f>'Attach D-Enroll + Tuition&amp;Fees'!I26</f>
        <v>3705000</v>
      </c>
      <c r="I26" s="130">
        <f t="shared" si="1"/>
        <v>238728000</v>
      </c>
      <c r="J26" s="79">
        <f t="shared" si="2"/>
        <v>423595000</v>
      </c>
      <c r="K26" s="56"/>
      <c r="L26" s="60"/>
      <c r="M26" s="61"/>
    </row>
    <row r="27" spans="1:15" ht="15" customHeight="1">
      <c r="A27" s="16" t="s">
        <v>24</v>
      </c>
      <c r="B27" s="70">
        <v>184225000</v>
      </c>
      <c r="C27" s="76">
        <v>105648000</v>
      </c>
      <c r="D27" s="114">
        <f>'Attach B-Adj to Base GF'!E27</f>
        <v>3337000</v>
      </c>
      <c r="E27" s="115">
        <f>'Attach C-ExpenditureAdjustments'!L27</f>
        <v>8126000</v>
      </c>
      <c r="F27" s="70">
        <f t="shared" si="0"/>
        <v>117111000</v>
      </c>
      <c r="G27" s="76">
        <f>'Attach D-Enroll + Tuition&amp;Fees'!G27+'Attach D-Enroll + Tuition&amp;Fees'!H27</f>
        <v>80218000</v>
      </c>
      <c r="H27" s="137">
        <f>'Attach D-Enroll + Tuition&amp;Fees'!I27</f>
        <v>1056000</v>
      </c>
      <c r="I27" s="131">
        <f t="shared" si="1"/>
        <v>81274000</v>
      </c>
      <c r="J27" s="76">
        <f t="shared" si="2"/>
        <v>198385000</v>
      </c>
      <c r="K27" s="23"/>
      <c r="L27" s="20"/>
      <c r="M27" s="24"/>
    </row>
    <row r="28" spans="1:15" s="9" customFormat="1" ht="15" customHeight="1">
      <c r="A28" s="9" t="s">
        <v>25</v>
      </c>
      <c r="B28" s="72">
        <v>123641000</v>
      </c>
      <c r="C28" s="79">
        <v>80612000</v>
      </c>
      <c r="D28" s="112">
        <f>'Attach B-Adj to Base GF'!E28</f>
        <v>2452000</v>
      </c>
      <c r="E28" s="113">
        <f>'Attach C-ExpenditureAdjustments'!L28</f>
        <v>4563000</v>
      </c>
      <c r="F28" s="72">
        <f t="shared" si="0"/>
        <v>87627000</v>
      </c>
      <c r="G28" s="79">
        <f>'Attach D-Enroll + Tuition&amp;Fees'!G28+'Attach D-Enroll + Tuition&amp;Fees'!H28</f>
        <v>42616000</v>
      </c>
      <c r="H28" s="136"/>
      <c r="I28" s="130">
        <f t="shared" si="1"/>
        <v>42616000</v>
      </c>
      <c r="J28" s="79">
        <f t="shared" si="2"/>
        <v>130243000</v>
      </c>
      <c r="K28" s="56"/>
      <c r="L28" s="60"/>
      <c r="M28" s="61"/>
    </row>
    <row r="29" spans="1:15" ht="15" customHeight="1">
      <c r="A29" s="16" t="s">
        <v>26</v>
      </c>
      <c r="B29" s="70">
        <v>147963000</v>
      </c>
      <c r="C29" s="76">
        <v>88196000</v>
      </c>
      <c r="D29" s="114">
        <f>'Attach B-Adj to Base GF'!E29</f>
        <v>2925000</v>
      </c>
      <c r="E29" s="115">
        <f>'Attach C-ExpenditureAdjustments'!L29</f>
        <v>6771000</v>
      </c>
      <c r="F29" s="70">
        <f t="shared" si="0"/>
        <v>97892000</v>
      </c>
      <c r="G29" s="76">
        <f>'Attach D-Enroll + Tuition&amp;Fees'!G29+'Attach D-Enroll + Tuition&amp;Fees'!H29</f>
        <v>60561000</v>
      </c>
      <c r="H29" s="137">
        <f>'Attach D-Enroll + Tuition&amp;Fees'!I29</f>
        <v>1404000</v>
      </c>
      <c r="I29" s="131">
        <f t="shared" si="1"/>
        <v>61965000</v>
      </c>
      <c r="J29" s="76">
        <f t="shared" si="2"/>
        <v>159857000</v>
      </c>
      <c r="K29" s="23"/>
      <c r="L29" s="20"/>
      <c r="M29" s="24"/>
    </row>
    <row r="30" spans="1:15" s="42" customFormat="1" ht="20.100000000000001" customHeight="1">
      <c r="A30" s="15" t="s">
        <v>27</v>
      </c>
      <c r="B30" s="75">
        <f>SUM(B7:B29)</f>
        <v>6484255000</v>
      </c>
      <c r="C30" s="81">
        <f t="shared" ref="C30:J30" si="3">SUM(C7:C29)</f>
        <v>3455421000</v>
      </c>
      <c r="D30" s="118">
        <f t="shared" si="3"/>
        <v>128918000</v>
      </c>
      <c r="E30" s="119">
        <f>SUM(E7:E29)</f>
        <v>291596000</v>
      </c>
      <c r="F30" s="75">
        <f t="shared" si="3"/>
        <v>3875935000</v>
      </c>
      <c r="G30" s="81">
        <f t="shared" si="3"/>
        <v>3073325000</v>
      </c>
      <c r="H30" s="139">
        <f t="shared" si="3"/>
        <v>45078000</v>
      </c>
      <c r="I30" s="75">
        <f t="shared" si="3"/>
        <v>3118403000</v>
      </c>
      <c r="J30" s="81">
        <f t="shared" si="3"/>
        <v>6994338000</v>
      </c>
      <c r="K30" s="45"/>
    </row>
    <row r="31" spans="1:15" ht="20.100000000000001" customHeight="1">
      <c r="A31" s="16" t="s">
        <v>28</v>
      </c>
      <c r="B31" s="70">
        <v>164671000</v>
      </c>
      <c r="C31" s="76">
        <v>157153000</v>
      </c>
      <c r="D31" s="114">
        <f>'Attach B-Adj to Base GF'!E31</f>
        <v>24753000</v>
      </c>
      <c r="E31" s="115">
        <f>'Attach C-ExpenditureAdjustments'!L31</f>
        <v>6349000</v>
      </c>
      <c r="F31" s="70">
        <f>C31+D31+E31</f>
        <v>188255000</v>
      </c>
      <c r="G31" s="76">
        <f>'Attach D-Enroll + Tuition&amp;Fees'!G31+'Attach D-Enroll + Tuition&amp;Fees'!H31</f>
        <v>7518000</v>
      </c>
      <c r="H31" s="137"/>
      <c r="I31" s="131">
        <f t="shared" ref="I31:I33" si="4">G31+H31</f>
        <v>7518000</v>
      </c>
      <c r="J31" s="76">
        <f t="shared" ref="J31:J35" si="5">F31+I31</f>
        <v>195773000</v>
      </c>
      <c r="L31" s="8"/>
    </row>
    <row r="32" spans="1:15" s="9" customFormat="1" ht="15" customHeight="1">
      <c r="A32" s="9" t="s">
        <v>29</v>
      </c>
      <c r="B32" s="72">
        <v>4661000</v>
      </c>
      <c r="C32" s="79">
        <v>4661000</v>
      </c>
      <c r="D32" s="112">
        <f>'Attach B-Adj to Base GF'!E32</f>
        <v>10000</v>
      </c>
      <c r="E32" s="113">
        <f>'Attach C-ExpenditureAdjustments'!L32</f>
        <v>509000</v>
      </c>
      <c r="F32" s="72">
        <f>C32+D32+E32</f>
        <v>5180000</v>
      </c>
      <c r="G32" s="79"/>
      <c r="H32" s="136"/>
      <c r="I32" s="130"/>
      <c r="J32" s="79">
        <f t="shared" si="5"/>
        <v>5180000</v>
      </c>
    </row>
    <row r="33" spans="1:11" ht="15" customHeight="1">
      <c r="A33" s="16" t="s">
        <v>30</v>
      </c>
      <c r="B33" s="70">
        <v>674000</v>
      </c>
      <c r="C33" s="76">
        <v>35000</v>
      </c>
      <c r="D33" s="114"/>
      <c r="E33" s="115"/>
      <c r="F33" s="70">
        <f t="shared" ref="F33:F34" si="6">C33+D33+E33</f>
        <v>35000</v>
      </c>
      <c r="G33" s="76">
        <f>'Attach D-Enroll + Tuition&amp;Fees'!G32+'Attach D-Enroll + Tuition&amp;Fees'!H32</f>
        <v>639000</v>
      </c>
      <c r="H33" s="137"/>
      <c r="I33" s="131">
        <f t="shared" si="4"/>
        <v>639000</v>
      </c>
      <c r="J33" s="76">
        <f t="shared" si="5"/>
        <v>674000</v>
      </c>
    </row>
    <row r="34" spans="1:11" s="9" customFormat="1" ht="15" customHeight="1">
      <c r="A34" s="9" t="s">
        <v>31</v>
      </c>
      <c r="B34" s="72">
        <v>270452000</v>
      </c>
      <c r="C34" s="79">
        <v>270452000</v>
      </c>
      <c r="D34" s="112">
        <f>'Attach B-Adj to Base GF'!E33</f>
        <v>-158091000</v>
      </c>
      <c r="E34" s="113">
        <f>'Attach C-ExpenditureAdjustments'!L33</f>
        <v>67264000</v>
      </c>
      <c r="F34" s="72">
        <f t="shared" si="6"/>
        <v>179625000</v>
      </c>
      <c r="G34" s="79"/>
      <c r="H34" s="136"/>
      <c r="I34" s="130"/>
      <c r="J34" s="79">
        <f t="shared" si="5"/>
        <v>179625000</v>
      </c>
    </row>
    <row r="35" spans="1:11" ht="15" customHeight="1">
      <c r="A35" s="16" t="s">
        <v>32</v>
      </c>
      <c r="B35" s="70">
        <v>340560000</v>
      </c>
      <c r="C35" s="76">
        <v>340560000</v>
      </c>
      <c r="D35" s="114"/>
      <c r="E35" s="115"/>
      <c r="F35" s="70">
        <f>C35+D35+E35</f>
        <v>340560000</v>
      </c>
      <c r="G35" s="76"/>
      <c r="H35" s="137"/>
      <c r="I35" s="131"/>
      <c r="J35" s="76">
        <f t="shared" si="5"/>
        <v>340560000</v>
      </c>
    </row>
    <row r="36" spans="1:11" s="42" customFormat="1" ht="20.100000000000001" customHeight="1" thickBot="1">
      <c r="A36" s="55" t="s">
        <v>33</v>
      </c>
      <c r="B36" s="71">
        <f>SUM(B30:B35)</f>
        <v>7265273000</v>
      </c>
      <c r="C36" s="77">
        <f t="shared" ref="C36:J36" si="7">SUM(C30:C35)</f>
        <v>4228282000</v>
      </c>
      <c r="D36" s="120">
        <f t="shared" si="7"/>
        <v>-4410000</v>
      </c>
      <c r="E36" s="121">
        <f t="shared" si="7"/>
        <v>365718000</v>
      </c>
      <c r="F36" s="71">
        <f t="shared" si="7"/>
        <v>4589590000</v>
      </c>
      <c r="G36" s="77">
        <f t="shared" si="7"/>
        <v>3081482000</v>
      </c>
      <c r="H36" s="140">
        <f t="shared" si="7"/>
        <v>45078000</v>
      </c>
      <c r="I36" s="71">
        <f t="shared" si="7"/>
        <v>3126560000</v>
      </c>
      <c r="J36" s="77">
        <f t="shared" si="7"/>
        <v>7716150000</v>
      </c>
      <c r="K36" s="4"/>
    </row>
    <row r="37" spans="1:11" ht="12" customHeight="1"/>
    <row r="38" spans="1:11">
      <c r="C38" s="4"/>
    </row>
  </sheetData>
  <mergeCells count="2">
    <mergeCell ref="C3:F3"/>
    <mergeCell ref="G3:I3"/>
  </mergeCells>
  <printOptions horizontalCentered="1"/>
  <pageMargins left="0.5" right="0.5" top="0.5" bottom="0.5" header="0.3" footer="0.3"/>
  <pageSetup paperSize="5" scale="87" orientation="landscape" r:id="rId1"/>
  <ignoredErrors>
    <ignoredError sqref="F30 I30:J30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  <pageSetUpPr fitToPage="1"/>
  </sheetPr>
  <dimension ref="A1:L37"/>
  <sheetViews>
    <sheetView zoomScaleNormal="100" workbookViewId="0"/>
  </sheetViews>
  <sheetFormatPr defaultColWidth="8.85546875" defaultRowHeight="15"/>
  <cols>
    <col min="1" max="1" width="36.7109375" style="5" customWidth="1"/>
    <col min="2" max="5" width="15.7109375" style="6" customWidth="1"/>
    <col min="6" max="6" width="8.85546875" style="5"/>
    <col min="7" max="7" width="11" style="5" bestFit="1" customWidth="1"/>
    <col min="8" max="16384" width="8.85546875" style="5"/>
  </cols>
  <sheetData>
    <row r="1" spans="1:12" ht="18.75" customHeight="1">
      <c r="A1" s="1" t="s">
        <v>54</v>
      </c>
      <c r="G1" s="28"/>
      <c r="H1" s="9"/>
      <c r="I1" s="9"/>
      <c r="J1" s="9"/>
      <c r="K1" s="9"/>
      <c r="L1" s="9"/>
    </row>
    <row r="2" spans="1:12" ht="18.75" customHeight="1">
      <c r="A2" s="3" t="s">
        <v>77</v>
      </c>
      <c r="F2" s="184"/>
      <c r="G2" s="184"/>
    </row>
    <row r="3" spans="1:12" ht="20.100000000000001" customHeight="1">
      <c r="A3" s="3"/>
      <c r="F3" s="124"/>
      <c r="G3" s="124"/>
    </row>
    <row r="4" spans="1:12">
      <c r="B4" s="12">
        <v>-1</v>
      </c>
      <c r="C4" s="12">
        <v>-2</v>
      </c>
      <c r="D4" s="12">
        <v>-3</v>
      </c>
      <c r="E4" s="54">
        <v>-4</v>
      </c>
    </row>
    <row r="5" spans="1:12" ht="60" customHeight="1">
      <c r="A5" s="36"/>
      <c r="B5" s="33" t="s">
        <v>102</v>
      </c>
      <c r="C5" s="33" t="s">
        <v>115</v>
      </c>
      <c r="D5" s="33" t="s">
        <v>95</v>
      </c>
      <c r="E5" s="53" t="s">
        <v>55</v>
      </c>
    </row>
    <row r="6" spans="1:12" ht="24" customHeight="1">
      <c r="A6" s="37"/>
      <c r="B6" s="82"/>
      <c r="C6" s="82"/>
      <c r="D6" s="82"/>
      <c r="E6" s="99" t="s">
        <v>73</v>
      </c>
    </row>
    <row r="7" spans="1:12" ht="20.100000000000001" customHeight="1">
      <c r="A7" s="16" t="s">
        <v>4</v>
      </c>
      <c r="B7" s="73">
        <v>2855000</v>
      </c>
      <c r="C7" s="73">
        <v>-95000</v>
      </c>
      <c r="D7" s="73"/>
      <c r="E7" s="78">
        <f>SUM(B7:D7)</f>
        <v>2760000</v>
      </c>
      <c r="F7" s="25"/>
      <c r="G7" s="8"/>
    </row>
    <row r="8" spans="1:12" ht="15" customHeight="1">
      <c r="A8" s="5" t="s">
        <v>5</v>
      </c>
      <c r="B8" s="72">
        <v>2065000</v>
      </c>
      <c r="C8" s="72">
        <v>-97000</v>
      </c>
      <c r="D8" s="72"/>
      <c r="E8" s="79">
        <f t="shared" ref="E8:E29" si="0">SUM(B8:D8)</f>
        <v>1968000</v>
      </c>
    </row>
    <row r="9" spans="1:12" ht="15" customHeight="1">
      <c r="A9" s="16" t="s">
        <v>6</v>
      </c>
      <c r="B9" s="70">
        <v>4782000</v>
      </c>
      <c r="C9" s="70">
        <v>-168000</v>
      </c>
      <c r="D9" s="70"/>
      <c r="E9" s="76">
        <f t="shared" si="0"/>
        <v>4614000</v>
      </c>
    </row>
    <row r="10" spans="1:12" ht="15" customHeight="1">
      <c r="A10" s="5" t="s">
        <v>7</v>
      </c>
      <c r="B10" s="72">
        <v>3799000</v>
      </c>
      <c r="C10" s="72">
        <v>-129000</v>
      </c>
      <c r="D10" s="72"/>
      <c r="E10" s="79">
        <f t="shared" si="0"/>
        <v>3670000</v>
      </c>
    </row>
    <row r="11" spans="1:12" ht="15" customHeight="1">
      <c r="A11" s="16" t="s">
        <v>8</v>
      </c>
      <c r="B11" s="70">
        <v>3845000</v>
      </c>
      <c r="C11" s="70">
        <v>-148000</v>
      </c>
      <c r="D11" s="70"/>
      <c r="E11" s="76">
        <f t="shared" si="0"/>
        <v>3697000</v>
      </c>
    </row>
    <row r="12" spans="1:12" ht="15" customHeight="1">
      <c r="A12" s="5" t="s">
        <v>9</v>
      </c>
      <c r="B12" s="72">
        <v>6705000</v>
      </c>
      <c r="C12" s="72">
        <v>-198000</v>
      </c>
      <c r="D12" s="72"/>
      <c r="E12" s="79">
        <f t="shared" si="0"/>
        <v>6507000</v>
      </c>
    </row>
    <row r="13" spans="1:12" ht="15" customHeight="1">
      <c r="A13" s="16" t="s">
        <v>10</v>
      </c>
      <c r="B13" s="70">
        <v>9377000</v>
      </c>
      <c r="C13" s="70">
        <v>-305000</v>
      </c>
      <c r="D13" s="70"/>
      <c r="E13" s="76">
        <f t="shared" si="0"/>
        <v>9072000</v>
      </c>
    </row>
    <row r="14" spans="1:12" ht="15" customHeight="1">
      <c r="A14" s="5" t="s">
        <v>11</v>
      </c>
      <c r="B14" s="72">
        <v>2721000</v>
      </c>
      <c r="C14" s="72">
        <v>-116000</v>
      </c>
      <c r="D14" s="72">
        <f>2993000+5882000</f>
        <v>8875000</v>
      </c>
      <c r="E14" s="79">
        <f t="shared" si="0"/>
        <v>11480000</v>
      </c>
    </row>
    <row r="15" spans="1:12" ht="15" customHeight="1">
      <c r="A15" s="16" t="s">
        <v>12</v>
      </c>
      <c r="B15" s="74">
        <v>9809000</v>
      </c>
      <c r="C15" s="74">
        <v>-313000</v>
      </c>
      <c r="D15" s="74"/>
      <c r="E15" s="80">
        <f t="shared" si="0"/>
        <v>9496000</v>
      </c>
    </row>
    <row r="16" spans="1:12" ht="15" customHeight="1">
      <c r="A16" s="5" t="s">
        <v>13</v>
      </c>
      <c r="B16" s="72">
        <v>6445000</v>
      </c>
      <c r="C16" s="72">
        <v>-191000</v>
      </c>
      <c r="D16" s="72"/>
      <c r="E16" s="79">
        <f t="shared" si="0"/>
        <v>6254000</v>
      </c>
    </row>
    <row r="17" spans="1:7" ht="15" customHeight="1">
      <c r="A17" s="16" t="s">
        <v>14</v>
      </c>
      <c r="B17" s="70">
        <v>551000</v>
      </c>
      <c r="C17" s="70">
        <v>-43000</v>
      </c>
      <c r="D17" s="70"/>
      <c r="E17" s="76">
        <f t="shared" si="0"/>
        <v>508000</v>
      </c>
    </row>
    <row r="18" spans="1:7" ht="15" customHeight="1">
      <c r="A18" s="5" t="s">
        <v>15</v>
      </c>
      <c r="B18" s="72">
        <v>2067000</v>
      </c>
      <c r="C18" s="72">
        <v>-92000</v>
      </c>
      <c r="D18" s="72"/>
      <c r="E18" s="79">
        <f t="shared" si="0"/>
        <v>1975000</v>
      </c>
    </row>
    <row r="19" spans="1:7" ht="15" customHeight="1">
      <c r="A19" s="16" t="s">
        <v>16</v>
      </c>
      <c r="B19" s="70">
        <v>8907000</v>
      </c>
      <c r="C19" s="70">
        <v>-307000</v>
      </c>
      <c r="D19" s="70"/>
      <c r="E19" s="76">
        <f t="shared" si="0"/>
        <v>8600000</v>
      </c>
    </row>
    <row r="20" spans="1:7" ht="15" customHeight="1">
      <c r="A20" s="5" t="s">
        <v>17</v>
      </c>
      <c r="B20" s="72">
        <v>6585000</v>
      </c>
      <c r="C20" s="72">
        <v>-206000</v>
      </c>
      <c r="D20" s="72"/>
      <c r="E20" s="79">
        <f t="shared" si="0"/>
        <v>6379000</v>
      </c>
    </row>
    <row r="21" spans="1:7" ht="15" customHeight="1">
      <c r="A21" s="16" t="s">
        <v>18</v>
      </c>
      <c r="B21" s="70">
        <v>7873000</v>
      </c>
      <c r="C21" s="70">
        <v>-237000</v>
      </c>
      <c r="D21" s="70"/>
      <c r="E21" s="76">
        <f t="shared" si="0"/>
        <v>7636000</v>
      </c>
    </row>
    <row r="22" spans="1:7" ht="15" customHeight="1">
      <c r="A22" s="5" t="s">
        <v>19</v>
      </c>
      <c r="B22" s="72">
        <v>4769000</v>
      </c>
      <c r="C22" s="72">
        <v>-170000</v>
      </c>
      <c r="D22" s="72"/>
      <c r="E22" s="79">
        <f t="shared" si="0"/>
        <v>4599000</v>
      </c>
    </row>
    <row r="23" spans="1:7" ht="15" customHeight="1">
      <c r="A23" s="16" t="s">
        <v>20</v>
      </c>
      <c r="B23" s="70">
        <v>9230000</v>
      </c>
      <c r="C23" s="70">
        <v>-313000</v>
      </c>
      <c r="D23" s="70"/>
      <c r="E23" s="76">
        <f t="shared" si="0"/>
        <v>8917000</v>
      </c>
    </row>
    <row r="24" spans="1:7" ht="15" customHeight="1">
      <c r="A24" s="5" t="s">
        <v>21</v>
      </c>
      <c r="B24" s="72">
        <v>7432000</v>
      </c>
      <c r="C24" s="72">
        <v>-315000</v>
      </c>
      <c r="D24" s="72"/>
      <c r="E24" s="79">
        <f t="shared" si="0"/>
        <v>7117000</v>
      </c>
    </row>
    <row r="25" spans="1:7" ht="15" customHeight="1">
      <c r="A25" s="16" t="s">
        <v>22</v>
      </c>
      <c r="B25" s="70">
        <v>8554000</v>
      </c>
      <c r="C25" s="70">
        <v>-304000</v>
      </c>
      <c r="D25" s="70"/>
      <c r="E25" s="76">
        <f t="shared" si="0"/>
        <v>8250000</v>
      </c>
    </row>
    <row r="26" spans="1:7" ht="15" customHeight="1">
      <c r="A26" s="5" t="s">
        <v>23</v>
      </c>
      <c r="B26" s="72">
        <v>6946000</v>
      </c>
      <c r="C26" s="72">
        <v>-241000</v>
      </c>
      <c r="D26" s="72"/>
      <c r="E26" s="79">
        <f t="shared" si="0"/>
        <v>6705000</v>
      </c>
    </row>
    <row r="27" spans="1:7" ht="15" customHeight="1">
      <c r="A27" s="16" t="s">
        <v>24</v>
      </c>
      <c r="B27" s="70">
        <v>3464000</v>
      </c>
      <c r="C27" s="70">
        <v>-127000</v>
      </c>
      <c r="D27" s="70"/>
      <c r="E27" s="76">
        <f t="shared" si="0"/>
        <v>3337000</v>
      </c>
    </row>
    <row r="28" spans="1:7" ht="15" customHeight="1">
      <c r="A28" s="5" t="s">
        <v>25</v>
      </c>
      <c r="B28" s="72">
        <v>2575000</v>
      </c>
      <c r="C28" s="72">
        <v>-123000</v>
      </c>
      <c r="D28" s="72"/>
      <c r="E28" s="79">
        <f t="shared" si="0"/>
        <v>2452000</v>
      </c>
    </row>
    <row r="29" spans="1:7" ht="15" customHeight="1">
      <c r="A29" s="16" t="s">
        <v>26</v>
      </c>
      <c r="B29" s="70">
        <v>3022000</v>
      </c>
      <c r="C29" s="70">
        <v>-97000</v>
      </c>
      <c r="D29" s="70"/>
      <c r="E29" s="76">
        <f t="shared" si="0"/>
        <v>2925000</v>
      </c>
    </row>
    <row r="30" spans="1:7" ht="20.100000000000001" customHeight="1">
      <c r="A30" s="2" t="s">
        <v>27</v>
      </c>
      <c r="B30" s="75">
        <f>SUM(B7:B29)</f>
        <v>124378000</v>
      </c>
      <c r="C30" s="75">
        <f>SUM(C7:C29)</f>
        <v>-4335000</v>
      </c>
      <c r="D30" s="75">
        <f>SUM(D7:D29)</f>
        <v>8875000</v>
      </c>
      <c r="E30" s="81">
        <f>SUM(E7:E29)</f>
        <v>128918000</v>
      </c>
    </row>
    <row r="31" spans="1:7" ht="20.100000000000001" customHeight="1">
      <c r="A31" s="68" t="s">
        <v>28</v>
      </c>
      <c r="B31" s="70">
        <v>16000</v>
      </c>
      <c r="C31" s="70">
        <v>-74000</v>
      </c>
      <c r="D31" s="74">
        <v>24811000</v>
      </c>
      <c r="E31" s="76">
        <f t="shared" ref="E31:E33" si="1">SUM(B31:D31)</f>
        <v>24753000</v>
      </c>
      <c r="G31" s="159"/>
    </row>
    <row r="32" spans="1:7" s="41" customFormat="1">
      <c r="A32" s="69" t="s">
        <v>29</v>
      </c>
      <c r="B32" s="72">
        <v>11000</v>
      </c>
      <c r="C32" s="72">
        <v>-1000</v>
      </c>
      <c r="D32" s="101"/>
      <c r="E32" s="79">
        <f t="shared" si="1"/>
        <v>10000</v>
      </c>
    </row>
    <row r="33" spans="1:5" s="9" customFormat="1">
      <c r="A33" s="9" t="s">
        <v>31</v>
      </c>
      <c r="B33" s="155">
        <v>-124405000</v>
      </c>
      <c r="C33" s="155"/>
      <c r="D33" s="101">
        <f>-2993000-5882000-24811000</f>
        <v>-33686000</v>
      </c>
      <c r="E33" s="156">
        <f t="shared" si="1"/>
        <v>-158091000</v>
      </c>
    </row>
    <row r="34" spans="1:5" ht="20.100000000000001" customHeight="1" thickBot="1">
      <c r="A34" s="32" t="s">
        <v>33</v>
      </c>
      <c r="B34" s="71">
        <f>SUM(B30:B33)</f>
        <v>0</v>
      </c>
      <c r="C34" s="71">
        <f>SUM(C30:C33)</f>
        <v>-4410000</v>
      </c>
      <c r="D34" s="71">
        <f>SUM(D30:D33)</f>
        <v>0</v>
      </c>
      <c r="E34" s="77">
        <f>SUM(E30:E33)</f>
        <v>-4410000</v>
      </c>
    </row>
    <row r="35" spans="1:5" ht="15" customHeight="1"/>
    <row r="36" spans="1:5">
      <c r="A36" s="152"/>
    </row>
    <row r="37" spans="1:5">
      <c r="A37" s="152"/>
    </row>
  </sheetData>
  <mergeCells count="1">
    <mergeCell ref="F2:G2"/>
  </mergeCells>
  <printOptions horizontalCentered="1"/>
  <pageMargins left="0.75" right="0.75" top="0.5" bottom="0.5" header="0.3" footer="0.3"/>
  <pageSetup scale="87" orientation="landscape" r:id="rId1"/>
  <ignoredErrors>
    <ignoredError sqref="E30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  <pageSetUpPr fitToPage="1"/>
  </sheetPr>
  <dimension ref="A1:M34"/>
  <sheetViews>
    <sheetView zoomScaleNormal="100" workbookViewId="0"/>
  </sheetViews>
  <sheetFormatPr defaultColWidth="8.85546875" defaultRowHeight="15"/>
  <cols>
    <col min="1" max="1" width="36.7109375" style="9" customWidth="1"/>
    <col min="2" max="9" width="15.7109375" style="9" customWidth="1"/>
    <col min="10" max="10" width="3.7109375" style="9" customWidth="1"/>
    <col min="11" max="11" width="15.7109375" style="9" customWidth="1"/>
    <col min="12" max="12" width="15.7109375" style="6" customWidth="1"/>
    <col min="13" max="13" width="8.85546875" style="9"/>
    <col min="14" max="14" width="9.85546875" style="9" bestFit="1" customWidth="1"/>
    <col min="15" max="16384" width="8.85546875" style="9"/>
  </cols>
  <sheetData>
    <row r="1" spans="1:13" ht="18.75" customHeight="1">
      <c r="A1" s="106" t="s">
        <v>63</v>
      </c>
      <c r="D1" s="13"/>
      <c r="E1" s="13"/>
      <c r="F1" s="13"/>
      <c r="G1" s="13"/>
      <c r="H1" s="4"/>
      <c r="I1" s="4"/>
    </row>
    <row r="2" spans="1:13" ht="18.75" customHeight="1">
      <c r="A2" s="3" t="s">
        <v>77</v>
      </c>
      <c r="D2" s="13"/>
      <c r="E2" s="13"/>
      <c r="F2" s="13"/>
      <c r="G2" s="13"/>
      <c r="H2" s="4"/>
      <c r="I2" s="4"/>
      <c r="K2" s="13"/>
    </row>
    <row r="3" spans="1:13" s="13" customFormat="1" ht="20.100000000000001" customHeight="1">
      <c r="B3" s="185" t="s">
        <v>34</v>
      </c>
      <c r="C3" s="185"/>
      <c r="K3" s="185" t="s">
        <v>62</v>
      </c>
      <c r="L3" s="185"/>
    </row>
    <row r="4" spans="1:13">
      <c r="A4" s="13"/>
      <c r="B4" s="12">
        <v>-1</v>
      </c>
      <c r="C4" s="12">
        <f t="shared" ref="C4:H4" si="0">B4-1</f>
        <v>-2</v>
      </c>
      <c r="D4" s="12">
        <f t="shared" si="0"/>
        <v>-3</v>
      </c>
      <c r="E4" s="12">
        <f t="shared" si="0"/>
        <v>-4</v>
      </c>
      <c r="F4" s="12">
        <f>E4-1</f>
        <v>-5</v>
      </c>
      <c r="G4" s="12">
        <f t="shared" si="0"/>
        <v>-6</v>
      </c>
      <c r="H4" s="12">
        <f t="shared" si="0"/>
        <v>-7</v>
      </c>
      <c r="I4" s="54">
        <f>H4-1</f>
        <v>-8</v>
      </c>
      <c r="K4" s="12">
        <f>I4-1</f>
        <v>-9</v>
      </c>
      <c r="L4" s="12">
        <f>K4-1</f>
        <v>-10</v>
      </c>
    </row>
    <row r="5" spans="1:13" ht="60" customHeight="1">
      <c r="A5" s="19"/>
      <c r="B5" s="33" t="s">
        <v>112</v>
      </c>
      <c r="C5" s="33" t="s">
        <v>35</v>
      </c>
      <c r="D5" s="33" t="s">
        <v>102</v>
      </c>
      <c r="E5" s="33" t="s">
        <v>108</v>
      </c>
      <c r="F5" s="33" t="s">
        <v>87</v>
      </c>
      <c r="G5" s="33" t="s">
        <v>95</v>
      </c>
      <c r="H5" s="33" t="s">
        <v>116</v>
      </c>
      <c r="I5" s="53" t="s">
        <v>113</v>
      </c>
      <c r="K5" s="33" t="s">
        <v>65</v>
      </c>
      <c r="L5" s="33" t="s">
        <v>51</v>
      </c>
    </row>
    <row r="6" spans="1:13" s="83" customFormat="1" ht="24" customHeight="1">
      <c r="A6" s="82"/>
      <c r="B6" s="62"/>
      <c r="C6" s="62"/>
      <c r="D6" s="82" t="s">
        <v>117</v>
      </c>
      <c r="E6" s="62" t="s">
        <v>93</v>
      </c>
      <c r="F6" s="82"/>
      <c r="G6" s="82"/>
      <c r="H6" s="62" t="s">
        <v>36</v>
      </c>
      <c r="I6" s="99" t="s">
        <v>96</v>
      </c>
      <c r="K6" s="82" t="s">
        <v>67</v>
      </c>
      <c r="L6" s="82" t="s">
        <v>97</v>
      </c>
    </row>
    <row r="7" spans="1:13" ht="20.100000000000001" customHeight="1">
      <c r="A7" s="16" t="s">
        <v>4</v>
      </c>
      <c r="B7" s="73">
        <v>329000</v>
      </c>
      <c r="C7" s="73"/>
      <c r="D7" s="73">
        <v>4249000</v>
      </c>
      <c r="E7" s="73">
        <v>4130000</v>
      </c>
      <c r="F7" s="100">
        <v>338000</v>
      </c>
      <c r="G7" s="100"/>
      <c r="H7" s="73">
        <f>'Attach E-SUG'!E7</f>
        <v>-965000</v>
      </c>
      <c r="I7" s="78">
        <f t="shared" ref="I7:I29" si="1">SUM(B7:H7)</f>
        <v>8081000</v>
      </c>
      <c r="K7" s="73">
        <v>1315000</v>
      </c>
      <c r="L7" s="73">
        <f>I7-K7</f>
        <v>6766000</v>
      </c>
      <c r="M7" s="45"/>
    </row>
    <row r="8" spans="1:13" ht="15" customHeight="1">
      <c r="A8" s="9" t="s">
        <v>5</v>
      </c>
      <c r="B8" s="72">
        <v>262000</v>
      </c>
      <c r="C8" s="122">
        <v>43000</v>
      </c>
      <c r="D8" s="72">
        <v>3722000</v>
      </c>
      <c r="E8" s="72"/>
      <c r="F8" s="101">
        <v>268000</v>
      </c>
      <c r="G8" s="101"/>
      <c r="H8" s="72">
        <f>'Attach E-SUG'!E8</f>
        <v>-470000</v>
      </c>
      <c r="I8" s="79">
        <f t="shared" si="1"/>
        <v>3825000</v>
      </c>
      <c r="K8" s="72"/>
      <c r="L8" s="72">
        <f t="shared" ref="L8:L29" si="2">I8-K8</f>
        <v>3825000</v>
      </c>
      <c r="M8" s="45"/>
    </row>
    <row r="9" spans="1:13" ht="15" customHeight="1">
      <c r="A9" s="16" t="s">
        <v>6</v>
      </c>
      <c r="B9" s="70">
        <v>553000</v>
      </c>
      <c r="C9" s="70">
        <v>195000</v>
      </c>
      <c r="D9" s="70">
        <v>6362000</v>
      </c>
      <c r="E9" s="70"/>
      <c r="F9" s="74">
        <v>448000</v>
      </c>
      <c r="G9" s="74"/>
      <c r="H9" s="70">
        <f>'Attach E-SUG'!E9</f>
        <v>-771000</v>
      </c>
      <c r="I9" s="76">
        <f t="shared" si="1"/>
        <v>6787000</v>
      </c>
      <c r="K9" s="70"/>
      <c r="L9" s="70">
        <f t="shared" si="2"/>
        <v>6787000</v>
      </c>
      <c r="M9" s="45"/>
    </row>
    <row r="10" spans="1:13" ht="15" customHeight="1">
      <c r="A10" s="9" t="s">
        <v>7</v>
      </c>
      <c r="B10" s="72">
        <v>409000</v>
      </c>
      <c r="C10" s="72"/>
      <c r="D10" s="72">
        <v>5711000</v>
      </c>
      <c r="E10" s="72">
        <v>3441000</v>
      </c>
      <c r="F10" s="101">
        <v>428000</v>
      </c>
      <c r="G10" s="101"/>
      <c r="H10" s="72">
        <f>'Attach E-SUG'!E10</f>
        <v>214000</v>
      </c>
      <c r="I10" s="79">
        <f t="shared" si="1"/>
        <v>10203000</v>
      </c>
      <c r="K10" s="72">
        <v>1116000</v>
      </c>
      <c r="L10" s="72">
        <f t="shared" si="2"/>
        <v>9087000</v>
      </c>
      <c r="M10" s="45"/>
    </row>
    <row r="11" spans="1:13" ht="15" customHeight="1">
      <c r="A11" s="16" t="s">
        <v>8</v>
      </c>
      <c r="B11" s="70">
        <v>467000</v>
      </c>
      <c r="C11" s="70"/>
      <c r="D11" s="70">
        <v>5993000</v>
      </c>
      <c r="E11" s="70"/>
      <c r="F11" s="74">
        <v>391000</v>
      </c>
      <c r="G11" s="74"/>
      <c r="H11" s="70">
        <f>'Attach E-SUG'!E11</f>
        <v>-1113000</v>
      </c>
      <c r="I11" s="76">
        <f t="shared" si="1"/>
        <v>5738000</v>
      </c>
      <c r="K11" s="70"/>
      <c r="L11" s="70">
        <f t="shared" si="2"/>
        <v>5738000</v>
      </c>
      <c r="M11" s="45"/>
    </row>
    <row r="12" spans="1:13" ht="15" customHeight="1">
      <c r="A12" s="9" t="s">
        <v>9</v>
      </c>
      <c r="B12" s="72">
        <v>720000</v>
      </c>
      <c r="C12" s="72"/>
      <c r="D12" s="72">
        <v>8001000</v>
      </c>
      <c r="E12" s="72">
        <v>11012000</v>
      </c>
      <c r="F12" s="101">
        <v>604000</v>
      </c>
      <c r="G12" s="101"/>
      <c r="H12" s="72">
        <f>'Attach E-SUG'!E12</f>
        <v>1463000</v>
      </c>
      <c r="I12" s="79">
        <f t="shared" si="1"/>
        <v>21800000</v>
      </c>
      <c r="K12" s="72">
        <v>3636000</v>
      </c>
      <c r="L12" s="72">
        <f t="shared" si="2"/>
        <v>18164000</v>
      </c>
      <c r="M12" s="45"/>
    </row>
    <row r="13" spans="1:13" ht="15" customHeight="1">
      <c r="A13" s="16" t="s">
        <v>10</v>
      </c>
      <c r="B13" s="70">
        <v>990000</v>
      </c>
      <c r="C13" s="70">
        <v>296000</v>
      </c>
      <c r="D13" s="70">
        <v>11511000</v>
      </c>
      <c r="E13" s="70">
        <v>15142000</v>
      </c>
      <c r="F13" s="74">
        <v>839000</v>
      </c>
      <c r="G13" s="74"/>
      <c r="H13" s="70">
        <f>'Attach E-SUG'!E13</f>
        <v>2883000</v>
      </c>
      <c r="I13" s="76">
        <f t="shared" si="1"/>
        <v>31661000</v>
      </c>
      <c r="K13" s="70">
        <v>5560000</v>
      </c>
      <c r="L13" s="70">
        <f t="shared" si="2"/>
        <v>26101000</v>
      </c>
      <c r="M13" s="45"/>
    </row>
    <row r="14" spans="1:13" ht="15" customHeight="1">
      <c r="A14" s="9" t="s">
        <v>11</v>
      </c>
      <c r="B14" s="72">
        <v>309000</v>
      </c>
      <c r="C14" s="72"/>
      <c r="D14" s="72">
        <v>3931000</v>
      </c>
      <c r="E14" s="72"/>
      <c r="F14" s="101">
        <v>257000</v>
      </c>
      <c r="G14" s="101"/>
      <c r="H14" s="72">
        <f>'Attach E-SUG'!E14</f>
        <v>-588000</v>
      </c>
      <c r="I14" s="79">
        <f t="shared" si="1"/>
        <v>3909000</v>
      </c>
      <c r="K14" s="72"/>
      <c r="L14" s="72">
        <f t="shared" si="2"/>
        <v>3909000</v>
      </c>
      <c r="M14" s="45"/>
    </row>
    <row r="15" spans="1:13" ht="15" customHeight="1">
      <c r="A15" s="16" t="s">
        <v>12</v>
      </c>
      <c r="B15" s="74">
        <v>994000</v>
      </c>
      <c r="C15" s="74"/>
      <c r="D15" s="74">
        <v>13493000</v>
      </c>
      <c r="E15" s="74">
        <v>15142000</v>
      </c>
      <c r="F15" s="74">
        <v>838000</v>
      </c>
      <c r="G15" s="74"/>
      <c r="H15" s="74">
        <f>'Attach E-SUG'!E15</f>
        <v>2061000</v>
      </c>
      <c r="I15" s="80">
        <f t="shared" si="1"/>
        <v>32528000</v>
      </c>
      <c r="K15" s="74">
        <v>5362000</v>
      </c>
      <c r="L15" s="74">
        <f t="shared" si="2"/>
        <v>27166000</v>
      </c>
      <c r="M15" s="45"/>
    </row>
    <row r="16" spans="1:13" ht="15" customHeight="1">
      <c r="A16" s="9" t="s">
        <v>13</v>
      </c>
      <c r="B16" s="72">
        <v>642000</v>
      </c>
      <c r="C16" s="72">
        <v>194000</v>
      </c>
      <c r="D16" s="72">
        <v>8678000</v>
      </c>
      <c r="E16" s="72">
        <v>5506000</v>
      </c>
      <c r="F16" s="101">
        <v>628000</v>
      </c>
      <c r="G16" s="101"/>
      <c r="H16" s="72">
        <f>'Attach E-SUG'!E16</f>
        <v>-2680000</v>
      </c>
      <c r="I16" s="79">
        <f t="shared" si="1"/>
        <v>12968000</v>
      </c>
      <c r="K16" s="72">
        <v>1698000</v>
      </c>
      <c r="L16" s="72">
        <f t="shared" si="2"/>
        <v>11270000</v>
      </c>
      <c r="M16" s="45"/>
    </row>
    <row r="17" spans="1:13" ht="15" customHeight="1">
      <c r="A17" s="16" t="s">
        <v>14</v>
      </c>
      <c r="B17" s="70">
        <v>94000</v>
      </c>
      <c r="C17" s="70">
        <v>277000</v>
      </c>
      <c r="D17" s="70">
        <v>1541000</v>
      </c>
      <c r="E17" s="70"/>
      <c r="F17" s="74">
        <v>173000</v>
      </c>
      <c r="G17" s="74"/>
      <c r="H17" s="70">
        <f>'Attach E-SUG'!E17</f>
        <v>-83000</v>
      </c>
      <c r="I17" s="76">
        <f t="shared" si="1"/>
        <v>2002000</v>
      </c>
      <c r="K17" s="70"/>
      <c r="L17" s="70">
        <f t="shared" si="2"/>
        <v>2002000</v>
      </c>
      <c r="M17" s="45"/>
    </row>
    <row r="18" spans="1:13" ht="15" customHeight="1">
      <c r="A18" s="9" t="s">
        <v>15</v>
      </c>
      <c r="B18" s="72">
        <v>264000</v>
      </c>
      <c r="C18" s="72"/>
      <c r="D18" s="72">
        <v>3861000</v>
      </c>
      <c r="E18" s="101">
        <v>3441000</v>
      </c>
      <c r="F18" s="101">
        <v>284000</v>
      </c>
      <c r="G18" s="101"/>
      <c r="H18" s="72">
        <f>'Attach E-SUG'!E18</f>
        <v>202000</v>
      </c>
      <c r="I18" s="79">
        <f t="shared" si="1"/>
        <v>8052000</v>
      </c>
      <c r="K18" s="72">
        <v>1088000</v>
      </c>
      <c r="L18" s="72">
        <f t="shared" si="2"/>
        <v>6964000</v>
      </c>
      <c r="M18" s="45"/>
    </row>
    <row r="19" spans="1:13" ht="15" customHeight="1">
      <c r="A19" s="16" t="s">
        <v>16</v>
      </c>
      <c r="B19" s="70">
        <v>946000</v>
      </c>
      <c r="C19" s="70">
        <v>1293000</v>
      </c>
      <c r="D19" s="70">
        <v>11634000</v>
      </c>
      <c r="E19" s="70">
        <v>9636000</v>
      </c>
      <c r="F19" s="74">
        <v>796000</v>
      </c>
      <c r="G19" s="74"/>
      <c r="H19" s="70">
        <f>'Attach E-SUG'!E19</f>
        <v>-1248000</v>
      </c>
      <c r="I19" s="76">
        <f t="shared" si="1"/>
        <v>23057000</v>
      </c>
      <c r="K19" s="70">
        <v>3178000</v>
      </c>
      <c r="L19" s="70">
        <f t="shared" si="2"/>
        <v>19879000</v>
      </c>
      <c r="M19" s="45"/>
    </row>
    <row r="20" spans="1:13" ht="15" customHeight="1">
      <c r="A20" s="9" t="s">
        <v>17</v>
      </c>
      <c r="B20" s="72">
        <v>722000</v>
      </c>
      <c r="C20" s="72"/>
      <c r="D20" s="72">
        <v>9655000</v>
      </c>
      <c r="E20" s="72">
        <v>5850000</v>
      </c>
      <c r="F20" s="101">
        <v>668000</v>
      </c>
      <c r="G20" s="101"/>
      <c r="H20" s="72">
        <f>'Attach E-SUG'!E20</f>
        <v>805000</v>
      </c>
      <c r="I20" s="79">
        <f t="shared" si="1"/>
        <v>17700000</v>
      </c>
      <c r="K20" s="72">
        <v>2024000</v>
      </c>
      <c r="L20" s="72">
        <f t="shared" si="2"/>
        <v>15676000</v>
      </c>
      <c r="M20" s="45"/>
    </row>
    <row r="21" spans="1:13" ht="15" customHeight="1">
      <c r="A21" s="16" t="s">
        <v>18</v>
      </c>
      <c r="B21" s="70">
        <v>833000</v>
      </c>
      <c r="C21" s="70"/>
      <c r="D21" s="70">
        <v>9680000</v>
      </c>
      <c r="E21" s="70">
        <v>8259000</v>
      </c>
      <c r="F21" s="74">
        <v>714000</v>
      </c>
      <c r="G21" s="74"/>
      <c r="H21" s="70">
        <f>'Attach E-SUG'!E21</f>
        <v>-1346000</v>
      </c>
      <c r="I21" s="76">
        <f t="shared" si="1"/>
        <v>18140000</v>
      </c>
      <c r="K21" s="70">
        <v>2775000</v>
      </c>
      <c r="L21" s="70">
        <f t="shared" si="2"/>
        <v>15365000</v>
      </c>
      <c r="M21" s="45"/>
    </row>
    <row r="22" spans="1:13" ht="15" customHeight="1">
      <c r="A22" s="9" t="s">
        <v>19</v>
      </c>
      <c r="B22" s="72">
        <v>564000</v>
      </c>
      <c r="C22" s="72"/>
      <c r="D22" s="72">
        <v>6646000</v>
      </c>
      <c r="E22" s="72">
        <v>8259000</v>
      </c>
      <c r="F22" s="101">
        <v>486000</v>
      </c>
      <c r="G22" s="101"/>
      <c r="H22" s="72">
        <f>'Attach E-SUG'!E22</f>
        <v>-653000</v>
      </c>
      <c r="I22" s="79">
        <f t="shared" si="1"/>
        <v>15302000</v>
      </c>
      <c r="K22" s="72">
        <v>2913000</v>
      </c>
      <c r="L22" s="72">
        <f t="shared" si="2"/>
        <v>12389000</v>
      </c>
      <c r="M22" s="45"/>
    </row>
    <row r="23" spans="1:13" ht="15" customHeight="1">
      <c r="A23" s="16" t="s">
        <v>20</v>
      </c>
      <c r="B23" s="70">
        <v>1014000</v>
      </c>
      <c r="C23" s="70">
        <v>311000</v>
      </c>
      <c r="D23" s="70">
        <v>13930000</v>
      </c>
      <c r="E23" s="70">
        <v>15142000</v>
      </c>
      <c r="F23" s="74">
        <v>792000</v>
      </c>
      <c r="G23" s="74"/>
      <c r="H23" s="70">
        <f>'Attach E-SUG'!E23</f>
        <v>3179000</v>
      </c>
      <c r="I23" s="76">
        <f t="shared" si="1"/>
        <v>34368000</v>
      </c>
      <c r="K23" s="70">
        <v>5274000</v>
      </c>
      <c r="L23" s="70">
        <f t="shared" si="2"/>
        <v>29094000</v>
      </c>
      <c r="M23" s="45"/>
    </row>
    <row r="24" spans="1:13" ht="15" customHeight="1">
      <c r="A24" s="9" t="s">
        <v>21</v>
      </c>
      <c r="B24" s="72">
        <v>814000</v>
      </c>
      <c r="C24" s="72"/>
      <c r="D24" s="72">
        <v>11478000</v>
      </c>
      <c r="E24" s="72"/>
      <c r="F24" s="101">
        <v>637000</v>
      </c>
      <c r="G24" s="101"/>
      <c r="H24" s="72">
        <f>'Attach E-SUG'!E24</f>
        <v>1196000</v>
      </c>
      <c r="I24" s="79">
        <f t="shared" si="1"/>
        <v>14125000</v>
      </c>
      <c r="K24" s="72"/>
      <c r="L24" s="72">
        <f t="shared" si="2"/>
        <v>14125000</v>
      </c>
      <c r="M24" s="45"/>
    </row>
    <row r="25" spans="1:13" ht="15" customHeight="1">
      <c r="A25" s="16" t="s">
        <v>22</v>
      </c>
      <c r="B25" s="70">
        <v>909000</v>
      </c>
      <c r="C25" s="70">
        <v>176000</v>
      </c>
      <c r="D25" s="70">
        <v>12531000</v>
      </c>
      <c r="E25" s="70">
        <v>7915000</v>
      </c>
      <c r="F25" s="74">
        <v>712000</v>
      </c>
      <c r="G25" s="74"/>
      <c r="H25" s="70">
        <f>'Attach E-SUG'!E25</f>
        <v>363000</v>
      </c>
      <c r="I25" s="76">
        <f t="shared" si="1"/>
        <v>22606000</v>
      </c>
      <c r="K25" s="70">
        <v>2974000</v>
      </c>
      <c r="L25" s="70">
        <f t="shared" si="2"/>
        <v>19632000</v>
      </c>
      <c r="M25" s="45"/>
    </row>
    <row r="26" spans="1:13" ht="15" customHeight="1">
      <c r="A26" s="9" t="s">
        <v>23</v>
      </c>
      <c r="B26" s="72">
        <v>804000</v>
      </c>
      <c r="C26" s="72">
        <v>207000</v>
      </c>
      <c r="D26" s="72">
        <v>11307000</v>
      </c>
      <c r="E26" s="101">
        <v>9636000</v>
      </c>
      <c r="F26" s="101">
        <v>524000</v>
      </c>
      <c r="G26" s="101"/>
      <c r="H26" s="72">
        <f>'Attach E-SUG'!E26</f>
        <v>-576000</v>
      </c>
      <c r="I26" s="79">
        <f t="shared" si="1"/>
        <v>21902000</v>
      </c>
      <c r="K26" s="72">
        <v>3705000</v>
      </c>
      <c r="L26" s="72">
        <f t="shared" si="2"/>
        <v>18197000</v>
      </c>
      <c r="M26" s="45"/>
    </row>
    <row r="27" spans="1:13" ht="15" customHeight="1">
      <c r="A27" s="16" t="s">
        <v>24</v>
      </c>
      <c r="B27" s="70">
        <v>409000</v>
      </c>
      <c r="C27" s="70"/>
      <c r="D27" s="70">
        <v>5723000</v>
      </c>
      <c r="E27" s="70">
        <v>3221000</v>
      </c>
      <c r="F27" s="74">
        <v>406000</v>
      </c>
      <c r="G27" s="74"/>
      <c r="H27" s="70">
        <f>'Attach E-SUG'!E27</f>
        <v>-577000</v>
      </c>
      <c r="I27" s="76">
        <f t="shared" si="1"/>
        <v>9182000</v>
      </c>
      <c r="K27" s="70">
        <v>1056000</v>
      </c>
      <c r="L27" s="70">
        <f t="shared" si="2"/>
        <v>8126000</v>
      </c>
      <c r="M27" s="45"/>
    </row>
    <row r="28" spans="1:13" ht="15" customHeight="1">
      <c r="A28" s="9" t="s">
        <v>25</v>
      </c>
      <c r="B28" s="72">
        <v>324000</v>
      </c>
      <c r="C28" s="72"/>
      <c r="D28" s="72">
        <v>4388000</v>
      </c>
      <c r="E28" s="72"/>
      <c r="F28" s="101">
        <v>288000</v>
      </c>
      <c r="G28" s="101"/>
      <c r="H28" s="72">
        <f>'Attach E-SUG'!E28</f>
        <v>-437000</v>
      </c>
      <c r="I28" s="79">
        <f t="shared" si="1"/>
        <v>4563000</v>
      </c>
      <c r="K28" s="72"/>
      <c r="L28" s="72">
        <f t="shared" si="2"/>
        <v>4563000</v>
      </c>
      <c r="M28" s="45"/>
    </row>
    <row r="29" spans="1:13" ht="15" customHeight="1">
      <c r="A29" s="16" t="s">
        <v>26</v>
      </c>
      <c r="B29" s="70">
        <v>342000</v>
      </c>
      <c r="C29" s="70">
        <v>102000</v>
      </c>
      <c r="D29" s="70">
        <v>4129000</v>
      </c>
      <c r="E29" s="70">
        <v>4130000</v>
      </c>
      <c r="F29" s="74">
        <v>331000</v>
      </c>
      <c r="G29" s="74"/>
      <c r="H29" s="70">
        <f>'Attach E-SUG'!E29</f>
        <v>-859000</v>
      </c>
      <c r="I29" s="76">
        <f t="shared" si="1"/>
        <v>8175000</v>
      </c>
      <c r="K29" s="70">
        <v>1404000</v>
      </c>
      <c r="L29" s="70">
        <f t="shared" si="2"/>
        <v>6771000</v>
      </c>
      <c r="M29" s="45"/>
    </row>
    <row r="30" spans="1:13" ht="20.100000000000001" customHeight="1">
      <c r="A30" s="14" t="s">
        <v>27</v>
      </c>
      <c r="B30" s="75">
        <f t="shared" ref="B30:G30" si="3">SUM(B7:B29)</f>
        <v>13714000</v>
      </c>
      <c r="C30" s="75">
        <f t="shared" si="3"/>
        <v>3094000</v>
      </c>
      <c r="D30" s="75">
        <f t="shared" si="3"/>
        <v>178154000</v>
      </c>
      <c r="E30" s="75">
        <f t="shared" si="3"/>
        <v>129862000</v>
      </c>
      <c r="F30" s="75">
        <f t="shared" si="3"/>
        <v>11850000</v>
      </c>
      <c r="G30" s="75">
        <f t="shared" si="3"/>
        <v>0</v>
      </c>
      <c r="H30" s="75">
        <f t="shared" ref="H30" si="4">SUM(H7:H29)</f>
        <v>0</v>
      </c>
      <c r="I30" s="81">
        <f>SUM(I7:I29)</f>
        <v>336674000</v>
      </c>
      <c r="K30" s="75">
        <f>SUM(K7:K29)</f>
        <v>45078000</v>
      </c>
      <c r="L30" s="75">
        <f>SUM(L7:L29)</f>
        <v>291596000</v>
      </c>
    </row>
    <row r="31" spans="1:13" ht="20.100000000000001" customHeight="1">
      <c r="A31" s="68" t="s">
        <v>28</v>
      </c>
      <c r="B31" s="70">
        <v>237000</v>
      </c>
      <c r="C31" s="70"/>
      <c r="D31" s="70">
        <v>5670000</v>
      </c>
      <c r="E31" s="70"/>
      <c r="F31" s="70">
        <v>150000</v>
      </c>
      <c r="G31" s="70">
        <f>150000+142000</f>
        <v>292000</v>
      </c>
      <c r="H31" s="70"/>
      <c r="I31" s="76">
        <f>SUM(B31:H31)</f>
        <v>6349000</v>
      </c>
      <c r="K31" s="70"/>
      <c r="L31" s="70">
        <f>I31-K31</f>
        <v>6349000</v>
      </c>
    </row>
    <row r="32" spans="1:13" ht="15" customHeight="1">
      <c r="A32" s="9" t="s">
        <v>29</v>
      </c>
      <c r="B32" s="155">
        <v>11000</v>
      </c>
      <c r="C32" s="155"/>
      <c r="D32" s="155">
        <v>198000</v>
      </c>
      <c r="E32" s="155"/>
      <c r="F32" s="155"/>
      <c r="G32" s="155">
        <v>300000</v>
      </c>
      <c r="H32" s="155"/>
      <c r="I32" s="156">
        <f>SUM(B32:H32)</f>
        <v>509000</v>
      </c>
      <c r="K32" s="155"/>
      <c r="L32" s="155">
        <f t="shared" ref="L32:L33" si="5">I32-K32</f>
        <v>509000</v>
      </c>
    </row>
    <row r="33" spans="1:13" s="69" customFormat="1" ht="15" customHeight="1">
      <c r="A33" s="68" t="s">
        <v>31</v>
      </c>
      <c r="B33" s="74"/>
      <c r="C33" s="70"/>
      <c r="D33" s="70">
        <v>-10595000</v>
      </c>
      <c r="E33" s="70"/>
      <c r="F33" s="70"/>
      <c r="G33" s="70">
        <f>8000000+8000000+16859000+35000000+10000000</f>
        <v>77859000</v>
      </c>
      <c r="H33" s="70"/>
      <c r="I33" s="76">
        <f>SUM(B33:H33)</f>
        <v>67264000</v>
      </c>
      <c r="K33" s="74"/>
      <c r="L33" s="70">
        <f t="shared" si="5"/>
        <v>67264000</v>
      </c>
      <c r="M33" s="9"/>
    </row>
    <row r="34" spans="1:13" ht="20.100000000000001" customHeight="1" thickBot="1">
      <c r="A34" s="32" t="s">
        <v>33</v>
      </c>
      <c r="B34" s="71">
        <f>SUM(B30:B33)</f>
        <v>13962000</v>
      </c>
      <c r="C34" s="71">
        <f t="shared" ref="C34:H34" si="6">SUM(C30:C33)</f>
        <v>3094000</v>
      </c>
      <c r="D34" s="71">
        <f>SUM(D30:D33)</f>
        <v>173427000</v>
      </c>
      <c r="E34" s="71">
        <f t="shared" si="6"/>
        <v>129862000</v>
      </c>
      <c r="F34" s="71">
        <f t="shared" si="6"/>
        <v>12000000</v>
      </c>
      <c r="G34" s="71">
        <f t="shared" ref="G34" si="7">SUM(G30:G33)</f>
        <v>78451000</v>
      </c>
      <c r="H34" s="71">
        <f t="shared" si="6"/>
        <v>0</v>
      </c>
      <c r="I34" s="77">
        <f>SUM(I30:I33)</f>
        <v>410796000</v>
      </c>
      <c r="K34" s="71">
        <f t="shared" ref="K34" si="8">SUM(K30:K33)</f>
        <v>45078000</v>
      </c>
      <c r="L34" s="71">
        <f>SUM(L30:L33)</f>
        <v>365718000</v>
      </c>
    </row>
  </sheetData>
  <mergeCells count="2">
    <mergeCell ref="B3:C3"/>
    <mergeCell ref="K3:L3"/>
  </mergeCells>
  <printOptions horizontalCentered="1"/>
  <pageMargins left="0.5" right="0.5" top="0.5" bottom="0.5" header="0.3" footer="0.3"/>
  <pageSetup paperSize="5" scale="84" orientation="landscape" r:id="rId1"/>
  <ignoredErrors>
    <ignoredError sqref="I30 L30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F70A48-D07B-46EF-A682-CB76FC47BB2B}">
  <sheetPr>
    <tabColor rgb="FFFFC000"/>
  </sheetPr>
  <dimension ref="A1:K36"/>
  <sheetViews>
    <sheetView zoomScaleNormal="100" workbookViewId="0"/>
  </sheetViews>
  <sheetFormatPr defaultColWidth="8.85546875" defaultRowHeight="15"/>
  <cols>
    <col min="1" max="1" width="36.7109375" customWidth="1"/>
    <col min="2" max="6" width="12.7109375" customWidth="1"/>
    <col min="7" max="10" width="16.7109375" customWidth="1"/>
    <col min="11" max="11" width="14.5703125" bestFit="1" customWidth="1"/>
  </cols>
  <sheetData>
    <row r="1" spans="1:11" ht="18.75" customHeight="1">
      <c r="A1" s="11" t="s">
        <v>56</v>
      </c>
      <c r="B1" s="3"/>
      <c r="C1" s="3"/>
      <c r="D1" s="3"/>
      <c r="E1" s="3"/>
    </row>
    <row r="2" spans="1:11" ht="18.75" customHeight="1">
      <c r="A2" s="3" t="s">
        <v>77</v>
      </c>
      <c r="B2" s="3"/>
      <c r="C2" s="3"/>
      <c r="D2" s="3"/>
      <c r="E2" s="3"/>
    </row>
    <row r="3" spans="1:11" ht="20.100000000000001" customHeight="1">
      <c r="A3" s="3"/>
      <c r="B3" s="186" t="s">
        <v>37</v>
      </c>
      <c r="C3" s="186"/>
      <c r="D3" s="186"/>
      <c r="E3" s="186"/>
      <c r="F3" s="186"/>
      <c r="G3" s="187" t="s">
        <v>38</v>
      </c>
      <c r="H3" s="188"/>
      <c r="I3" s="188"/>
      <c r="J3" s="188"/>
    </row>
    <row r="4" spans="1:11" ht="15" customHeight="1">
      <c r="A4" s="85"/>
      <c r="B4" s="86">
        <v>-1</v>
      </c>
      <c r="C4" s="86">
        <v>-2</v>
      </c>
      <c r="D4" s="86">
        <v>-3</v>
      </c>
      <c r="E4" s="86">
        <v>-4</v>
      </c>
      <c r="F4" s="86">
        <v>-5</v>
      </c>
      <c r="G4" s="87">
        <v>-6</v>
      </c>
      <c r="H4" s="86">
        <v>-7</v>
      </c>
      <c r="I4" s="86">
        <v>-8</v>
      </c>
      <c r="J4" s="86">
        <v>-9</v>
      </c>
    </row>
    <row r="5" spans="1:11" ht="60" customHeight="1">
      <c r="A5" s="85"/>
      <c r="B5" s="149" t="s">
        <v>39</v>
      </c>
      <c r="C5" s="149" t="s">
        <v>84</v>
      </c>
      <c r="D5" s="150" t="s">
        <v>64</v>
      </c>
      <c r="E5" s="151" t="s">
        <v>88</v>
      </c>
      <c r="F5" s="88" t="s">
        <v>59</v>
      </c>
      <c r="G5" s="64" t="s">
        <v>75</v>
      </c>
      <c r="H5" s="34" t="s">
        <v>76</v>
      </c>
      <c r="I5" s="34" t="s">
        <v>66</v>
      </c>
      <c r="J5" s="147" t="s">
        <v>49</v>
      </c>
    </row>
    <row r="6" spans="1:11" s="91" customFormat="1" ht="24" customHeight="1">
      <c r="A6" s="89"/>
      <c r="B6" s="90"/>
      <c r="C6" s="90"/>
      <c r="D6" s="141" t="s">
        <v>91</v>
      </c>
      <c r="E6" s="142"/>
      <c r="F6" s="90" t="s">
        <v>92</v>
      </c>
      <c r="G6" s="190" t="s">
        <v>72</v>
      </c>
      <c r="H6" s="191"/>
      <c r="I6" s="127"/>
      <c r="J6" s="141" t="s">
        <v>71</v>
      </c>
    </row>
    <row r="7" spans="1:11" ht="20.100000000000001" customHeight="1">
      <c r="A7" s="92" t="s">
        <v>4</v>
      </c>
      <c r="B7" s="70">
        <v>8242</v>
      </c>
      <c r="C7" s="70">
        <v>300</v>
      </c>
      <c r="D7" s="114">
        <f>SUM(B7:C7)</f>
        <v>8542</v>
      </c>
      <c r="E7" s="115">
        <v>206</v>
      </c>
      <c r="F7" s="70">
        <f>SUM(D7:E7)</f>
        <v>8748</v>
      </c>
      <c r="G7" s="102">
        <v>52814000</v>
      </c>
      <c r="H7" s="100">
        <v>8268000</v>
      </c>
      <c r="I7" s="100">
        <v>1315000</v>
      </c>
      <c r="J7" s="148">
        <f>SUM(G7:I7)</f>
        <v>62397000</v>
      </c>
      <c r="K7" s="93"/>
    </row>
    <row r="8" spans="1:11" ht="15" customHeight="1">
      <c r="A8" s="69" t="s">
        <v>5</v>
      </c>
      <c r="B8" s="72">
        <v>6135</v>
      </c>
      <c r="C8" s="72"/>
      <c r="D8" s="112">
        <f t="shared" ref="D8:D29" si="0">SUM(B8:C8)</f>
        <v>6135</v>
      </c>
      <c r="E8" s="113">
        <v>53</v>
      </c>
      <c r="F8" s="72">
        <f t="shared" ref="F8:F29" si="1">SUM(D8:E8)</f>
        <v>6188</v>
      </c>
      <c r="G8" s="103">
        <v>37106000</v>
      </c>
      <c r="H8" s="101">
        <v>3749000</v>
      </c>
      <c r="I8" s="101"/>
      <c r="J8" s="112">
        <f t="shared" ref="J8:J32" si="2">SUM(G8:I8)</f>
        <v>40855000</v>
      </c>
      <c r="K8" s="93"/>
    </row>
    <row r="9" spans="1:11" ht="15" customHeight="1">
      <c r="A9" s="68" t="s">
        <v>6</v>
      </c>
      <c r="B9" s="70">
        <v>15560</v>
      </c>
      <c r="C9" s="70"/>
      <c r="D9" s="114">
        <f t="shared" si="0"/>
        <v>15560</v>
      </c>
      <c r="E9" s="115">
        <v>316</v>
      </c>
      <c r="F9" s="70">
        <f t="shared" si="1"/>
        <v>15876</v>
      </c>
      <c r="G9" s="80">
        <v>83215000</v>
      </c>
      <c r="H9" s="74">
        <v>15388000</v>
      </c>
      <c r="I9" s="74"/>
      <c r="J9" s="114">
        <f t="shared" si="2"/>
        <v>98603000</v>
      </c>
      <c r="K9" s="93"/>
    </row>
    <row r="10" spans="1:11" ht="15" customHeight="1">
      <c r="A10" s="69" t="s">
        <v>7</v>
      </c>
      <c r="B10" s="72">
        <v>11473</v>
      </c>
      <c r="C10" s="72">
        <v>250</v>
      </c>
      <c r="D10" s="112">
        <f t="shared" si="0"/>
        <v>11723</v>
      </c>
      <c r="E10" s="113">
        <v>167</v>
      </c>
      <c r="F10" s="72">
        <f t="shared" si="1"/>
        <v>11890</v>
      </c>
      <c r="G10" s="103">
        <v>77720000</v>
      </c>
      <c r="H10" s="101">
        <v>15510000</v>
      </c>
      <c r="I10" s="101">
        <v>1116000</v>
      </c>
      <c r="J10" s="112">
        <f t="shared" si="2"/>
        <v>94346000</v>
      </c>
      <c r="K10" s="93"/>
    </row>
    <row r="11" spans="1:11" ht="15" customHeight="1">
      <c r="A11" s="68" t="s">
        <v>8</v>
      </c>
      <c r="B11" s="70">
        <v>12522</v>
      </c>
      <c r="C11" s="70"/>
      <c r="D11" s="114">
        <f t="shared" si="0"/>
        <v>12522</v>
      </c>
      <c r="E11" s="115">
        <v>615</v>
      </c>
      <c r="F11" s="70">
        <f t="shared" si="1"/>
        <v>13137</v>
      </c>
      <c r="G11" s="80">
        <v>72609000</v>
      </c>
      <c r="H11" s="74">
        <v>17431000</v>
      </c>
      <c r="I11" s="74"/>
      <c r="J11" s="114">
        <f t="shared" si="2"/>
        <v>90040000</v>
      </c>
      <c r="K11" s="93"/>
    </row>
    <row r="12" spans="1:11" ht="15" customHeight="1">
      <c r="A12" s="69" t="s">
        <v>9</v>
      </c>
      <c r="B12" s="72">
        <v>19875</v>
      </c>
      <c r="C12" s="72">
        <v>800</v>
      </c>
      <c r="D12" s="112">
        <f t="shared" si="0"/>
        <v>20675</v>
      </c>
      <c r="E12" s="113">
        <v>556</v>
      </c>
      <c r="F12" s="72">
        <f t="shared" si="1"/>
        <v>21231</v>
      </c>
      <c r="G12" s="103">
        <v>130053000</v>
      </c>
      <c r="H12" s="101">
        <v>14742000</v>
      </c>
      <c r="I12" s="101">
        <v>3636000</v>
      </c>
      <c r="J12" s="112">
        <f t="shared" si="2"/>
        <v>148431000</v>
      </c>
      <c r="K12" s="93"/>
    </row>
    <row r="13" spans="1:11" ht="15" customHeight="1">
      <c r="A13" s="68" t="s">
        <v>10</v>
      </c>
      <c r="B13" s="70">
        <v>29517</v>
      </c>
      <c r="C13" s="70">
        <v>1100</v>
      </c>
      <c r="D13" s="114">
        <f t="shared" si="0"/>
        <v>30617</v>
      </c>
      <c r="E13" s="115">
        <v>927</v>
      </c>
      <c r="F13" s="70">
        <f t="shared" si="1"/>
        <v>31544</v>
      </c>
      <c r="G13" s="80">
        <v>201774000</v>
      </c>
      <c r="H13" s="74">
        <v>44269000</v>
      </c>
      <c r="I13" s="74">
        <v>5560000</v>
      </c>
      <c r="J13" s="114">
        <f t="shared" si="2"/>
        <v>251603000</v>
      </c>
      <c r="K13" s="93"/>
    </row>
    <row r="14" spans="1:11" ht="15" customHeight="1">
      <c r="A14" s="69" t="s">
        <v>11</v>
      </c>
      <c r="B14" s="72">
        <v>7603</v>
      </c>
      <c r="C14" s="72"/>
      <c r="D14" s="112">
        <f t="shared" si="0"/>
        <v>7603</v>
      </c>
      <c r="E14" s="113">
        <v>296</v>
      </c>
      <c r="F14" s="72">
        <f t="shared" si="1"/>
        <v>7899</v>
      </c>
      <c r="G14" s="103">
        <v>29640000</v>
      </c>
      <c r="H14" s="101">
        <v>7386000</v>
      </c>
      <c r="I14" s="101"/>
      <c r="J14" s="112">
        <f t="shared" si="2"/>
        <v>37026000</v>
      </c>
      <c r="K14" s="93"/>
    </row>
    <row r="15" spans="1:11" ht="15" customHeight="1">
      <c r="A15" s="68" t="s">
        <v>12</v>
      </c>
      <c r="B15" s="70">
        <v>29687</v>
      </c>
      <c r="C15" s="70">
        <v>1100</v>
      </c>
      <c r="D15" s="114">
        <f t="shared" si="0"/>
        <v>30787</v>
      </c>
      <c r="E15" s="115">
        <v>1235</v>
      </c>
      <c r="F15" s="70">
        <f t="shared" si="1"/>
        <v>32022</v>
      </c>
      <c r="G15" s="80">
        <v>204614000</v>
      </c>
      <c r="H15" s="74">
        <v>41033000</v>
      </c>
      <c r="I15" s="74">
        <v>5362000</v>
      </c>
      <c r="J15" s="114">
        <f t="shared" si="2"/>
        <v>251009000</v>
      </c>
      <c r="K15" s="93"/>
    </row>
    <row r="16" spans="1:11" ht="15" customHeight="1">
      <c r="A16" s="69" t="s">
        <v>13</v>
      </c>
      <c r="B16" s="72">
        <v>18500</v>
      </c>
      <c r="C16" s="72">
        <v>400</v>
      </c>
      <c r="D16" s="112">
        <f t="shared" si="0"/>
        <v>18900</v>
      </c>
      <c r="E16" s="113">
        <v>446</v>
      </c>
      <c r="F16" s="72">
        <f t="shared" si="1"/>
        <v>19346</v>
      </c>
      <c r="G16" s="103">
        <v>122699000</v>
      </c>
      <c r="H16" s="101">
        <v>23432000</v>
      </c>
      <c r="I16" s="101">
        <v>1698000</v>
      </c>
      <c r="J16" s="112">
        <f t="shared" si="2"/>
        <v>147829000</v>
      </c>
      <c r="K16" s="93"/>
    </row>
    <row r="17" spans="1:11" ht="15" customHeight="1">
      <c r="A17" s="68" t="s">
        <v>14</v>
      </c>
      <c r="B17" s="70">
        <v>1418</v>
      </c>
      <c r="C17" s="70"/>
      <c r="D17" s="114">
        <f t="shared" si="0"/>
        <v>1418</v>
      </c>
      <c r="E17" s="115">
        <v>37</v>
      </c>
      <c r="F17" s="70">
        <f t="shared" si="1"/>
        <v>1455</v>
      </c>
      <c r="G17" s="80">
        <v>6473000</v>
      </c>
      <c r="H17" s="74">
        <v>4537000</v>
      </c>
      <c r="I17" s="74"/>
      <c r="J17" s="114">
        <f t="shared" si="2"/>
        <v>11010000</v>
      </c>
      <c r="K17" s="93"/>
    </row>
    <row r="18" spans="1:11" ht="15" customHeight="1">
      <c r="A18" s="69" t="s">
        <v>15</v>
      </c>
      <c r="B18" s="72">
        <v>6128</v>
      </c>
      <c r="C18" s="72">
        <v>250</v>
      </c>
      <c r="D18" s="112">
        <f t="shared" si="0"/>
        <v>6378</v>
      </c>
      <c r="E18" s="113">
        <v>232</v>
      </c>
      <c r="F18" s="72">
        <f t="shared" si="1"/>
        <v>6610</v>
      </c>
      <c r="G18" s="103">
        <v>37664000</v>
      </c>
      <c r="H18" s="101">
        <v>4597000</v>
      </c>
      <c r="I18" s="101">
        <v>1088000</v>
      </c>
      <c r="J18" s="112">
        <f t="shared" si="2"/>
        <v>43349000</v>
      </c>
      <c r="K18" s="93"/>
    </row>
    <row r="19" spans="1:11" ht="15" customHeight="1">
      <c r="A19" s="68" t="s">
        <v>16</v>
      </c>
      <c r="B19" s="70">
        <v>27833</v>
      </c>
      <c r="C19" s="70">
        <v>700</v>
      </c>
      <c r="D19" s="114">
        <f t="shared" si="0"/>
        <v>28533</v>
      </c>
      <c r="E19" s="115">
        <v>1143</v>
      </c>
      <c r="F19" s="70">
        <f t="shared" si="1"/>
        <v>29676</v>
      </c>
      <c r="G19" s="80">
        <v>191390000</v>
      </c>
      <c r="H19" s="74">
        <v>31048000</v>
      </c>
      <c r="I19" s="74">
        <v>3178000</v>
      </c>
      <c r="J19" s="114">
        <f t="shared" si="2"/>
        <v>225616000</v>
      </c>
      <c r="K19" s="93"/>
    </row>
    <row r="20" spans="1:11" ht="15" customHeight="1">
      <c r="A20" s="69" t="s">
        <v>17</v>
      </c>
      <c r="B20" s="72">
        <v>19228</v>
      </c>
      <c r="C20" s="72">
        <v>425</v>
      </c>
      <c r="D20" s="112">
        <f t="shared" si="0"/>
        <v>19653</v>
      </c>
      <c r="E20" s="113">
        <v>674</v>
      </c>
      <c r="F20" s="72">
        <f t="shared" si="1"/>
        <v>20327</v>
      </c>
      <c r="G20" s="103">
        <v>130773000</v>
      </c>
      <c r="H20" s="101">
        <v>32615000</v>
      </c>
      <c r="I20" s="101">
        <v>2024000</v>
      </c>
      <c r="J20" s="112">
        <f t="shared" si="2"/>
        <v>165412000</v>
      </c>
      <c r="K20" s="93"/>
    </row>
    <row r="21" spans="1:11" ht="15" customHeight="1">
      <c r="A21" s="68" t="s">
        <v>18</v>
      </c>
      <c r="B21" s="70">
        <v>23771</v>
      </c>
      <c r="C21" s="70">
        <v>600</v>
      </c>
      <c r="D21" s="114">
        <f t="shared" si="0"/>
        <v>24371</v>
      </c>
      <c r="E21" s="115">
        <v>718</v>
      </c>
      <c r="F21" s="70">
        <f t="shared" si="1"/>
        <v>25089</v>
      </c>
      <c r="G21" s="80">
        <v>156397000</v>
      </c>
      <c r="H21" s="74">
        <v>22781000</v>
      </c>
      <c r="I21" s="74">
        <v>2775000</v>
      </c>
      <c r="J21" s="114">
        <f t="shared" si="2"/>
        <v>181953000</v>
      </c>
      <c r="K21" s="93"/>
    </row>
    <row r="22" spans="1:11" ht="15" customHeight="1">
      <c r="A22" s="69" t="s">
        <v>19</v>
      </c>
      <c r="B22" s="72">
        <v>15889</v>
      </c>
      <c r="C22" s="72">
        <v>600</v>
      </c>
      <c r="D22" s="112">
        <f t="shared" si="0"/>
        <v>16489</v>
      </c>
      <c r="E22" s="113">
        <v>362</v>
      </c>
      <c r="F22" s="72">
        <f t="shared" si="1"/>
        <v>16851</v>
      </c>
      <c r="G22" s="103">
        <v>103129000</v>
      </c>
      <c r="H22" s="101">
        <v>16263000</v>
      </c>
      <c r="I22" s="101">
        <v>2913000</v>
      </c>
      <c r="J22" s="112">
        <f t="shared" si="2"/>
        <v>122305000</v>
      </c>
      <c r="K22" s="93"/>
    </row>
    <row r="23" spans="1:11" ht="15" customHeight="1">
      <c r="A23" s="68" t="s">
        <v>20</v>
      </c>
      <c r="B23" s="70">
        <v>28016</v>
      </c>
      <c r="C23" s="70">
        <v>1100</v>
      </c>
      <c r="D23" s="114">
        <f t="shared" si="0"/>
        <v>29116</v>
      </c>
      <c r="E23" s="115">
        <v>4591</v>
      </c>
      <c r="F23" s="70">
        <f t="shared" si="1"/>
        <v>33707</v>
      </c>
      <c r="G23" s="80">
        <v>195369000</v>
      </c>
      <c r="H23" s="74">
        <v>92491000</v>
      </c>
      <c r="I23" s="74">
        <v>5274000</v>
      </c>
      <c r="J23" s="114">
        <f t="shared" si="2"/>
        <v>293134000</v>
      </c>
      <c r="K23" s="93"/>
    </row>
    <row r="24" spans="1:11" ht="15" customHeight="1">
      <c r="A24" s="69" t="s">
        <v>21</v>
      </c>
      <c r="B24" s="72">
        <v>24582</v>
      </c>
      <c r="C24" s="72"/>
      <c r="D24" s="112">
        <f t="shared" si="0"/>
        <v>24582</v>
      </c>
      <c r="E24" s="113">
        <v>1166</v>
      </c>
      <c r="F24" s="72">
        <f t="shared" si="1"/>
        <v>25748</v>
      </c>
      <c r="G24" s="103">
        <v>158551000</v>
      </c>
      <c r="H24" s="101">
        <v>36264000</v>
      </c>
      <c r="I24" s="101"/>
      <c r="J24" s="112">
        <f t="shared" si="2"/>
        <v>194815000</v>
      </c>
      <c r="K24" s="93"/>
    </row>
    <row r="25" spans="1:11" ht="15" customHeight="1">
      <c r="A25" s="68" t="s">
        <v>22</v>
      </c>
      <c r="B25" s="70">
        <v>23316</v>
      </c>
      <c r="C25" s="70">
        <v>575</v>
      </c>
      <c r="D25" s="114">
        <f t="shared" si="0"/>
        <v>23891</v>
      </c>
      <c r="E25" s="115">
        <v>2290</v>
      </c>
      <c r="F25" s="70">
        <f t="shared" si="1"/>
        <v>26181</v>
      </c>
      <c r="G25" s="80">
        <v>167236000</v>
      </c>
      <c r="H25" s="74">
        <v>63877000</v>
      </c>
      <c r="I25" s="74">
        <v>2974000</v>
      </c>
      <c r="J25" s="114">
        <f t="shared" si="2"/>
        <v>234087000</v>
      </c>
      <c r="K25" s="93"/>
    </row>
    <row r="26" spans="1:11" ht="15" customHeight="1">
      <c r="A26" s="69" t="s">
        <v>23</v>
      </c>
      <c r="B26" s="72">
        <v>17275</v>
      </c>
      <c r="C26" s="72">
        <v>700</v>
      </c>
      <c r="D26" s="112">
        <f t="shared" si="0"/>
        <v>17975</v>
      </c>
      <c r="E26" s="113">
        <v>3495</v>
      </c>
      <c r="F26" s="72">
        <f t="shared" si="1"/>
        <v>21470</v>
      </c>
      <c r="G26" s="103">
        <v>119028000</v>
      </c>
      <c r="H26" s="101">
        <v>115995000</v>
      </c>
      <c r="I26" s="101">
        <v>3705000</v>
      </c>
      <c r="J26" s="112">
        <f t="shared" si="2"/>
        <v>238728000</v>
      </c>
      <c r="K26" s="93"/>
    </row>
    <row r="27" spans="1:11" ht="15" customHeight="1">
      <c r="A27" s="68" t="s">
        <v>24</v>
      </c>
      <c r="B27" s="70">
        <v>9745</v>
      </c>
      <c r="C27" s="70">
        <v>234</v>
      </c>
      <c r="D27" s="114">
        <f>SUM(B27:C27)</f>
        <v>9979</v>
      </c>
      <c r="E27" s="115">
        <v>240</v>
      </c>
      <c r="F27" s="70">
        <f t="shared" si="1"/>
        <v>10219</v>
      </c>
      <c r="G27" s="80">
        <v>58711000</v>
      </c>
      <c r="H27" s="74">
        <f>21508000-1000</f>
        <v>21507000</v>
      </c>
      <c r="I27" s="74">
        <v>1056000</v>
      </c>
      <c r="J27" s="114">
        <f t="shared" si="2"/>
        <v>81274000</v>
      </c>
      <c r="K27" s="93"/>
    </row>
    <row r="28" spans="1:11" ht="15" customHeight="1">
      <c r="A28" s="69" t="s">
        <v>25</v>
      </c>
      <c r="B28" s="72">
        <v>8429</v>
      </c>
      <c r="C28" s="72"/>
      <c r="D28" s="112">
        <f t="shared" si="0"/>
        <v>8429</v>
      </c>
      <c r="E28" s="113">
        <v>104</v>
      </c>
      <c r="F28" s="72">
        <f t="shared" si="1"/>
        <v>8533</v>
      </c>
      <c r="G28" s="103">
        <v>37473000</v>
      </c>
      <c r="H28" s="101">
        <v>5143000</v>
      </c>
      <c r="I28" s="101"/>
      <c r="J28" s="112">
        <f t="shared" si="2"/>
        <v>42616000</v>
      </c>
      <c r="K28" s="93"/>
    </row>
    <row r="29" spans="1:11" ht="15" customHeight="1">
      <c r="A29" s="68" t="s">
        <v>26</v>
      </c>
      <c r="B29" s="74">
        <v>8127</v>
      </c>
      <c r="C29" s="70">
        <v>300</v>
      </c>
      <c r="D29" s="114">
        <f t="shared" si="0"/>
        <v>8427</v>
      </c>
      <c r="E29" s="115">
        <v>62</v>
      </c>
      <c r="F29" s="70">
        <f t="shared" si="1"/>
        <v>8489</v>
      </c>
      <c r="G29" s="80">
        <v>52148000</v>
      </c>
      <c r="H29" s="74">
        <v>8413000</v>
      </c>
      <c r="I29" s="74">
        <v>1404000</v>
      </c>
      <c r="J29" s="114">
        <f t="shared" si="2"/>
        <v>61965000</v>
      </c>
      <c r="K29" s="93"/>
    </row>
    <row r="30" spans="1:11" ht="20.100000000000001" customHeight="1">
      <c r="A30" s="94" t="s">
        <v>27</v>
      </c>
      <c r="B30" s="95">
        <f t="shared" ref="B30:J30" si="3">SUM(B7:B29)</f>
        <v>372871</v>
      </c>
      <c r="C30" s="95">
        <f t="shared" ref="C30:D30" si="4">SUM(C7:C29)</f>
        <v>9434</v>
      </c>
      <c r="D30" s="143">
        <f t="shared" si="4"/>
        <v>382305</v>
      </c>
      <c r="E30" s="144">
        <f t="shared" si="3"/>
        <v>19931</v>
      </c>
      <c r="F30" s="95">
        <f t="shared" si="3"/>
        <v>402236</v>
      </c>
      <c r="G30" s="104">
        <f t="shared" si="3"/>
        <v>2426586000</v>
      </c>
      <c r="H30" s="75">
        <f t="shared" si="3"/>
        <v>646739000</v>
      </c>
      <c r="I30" s="75">
        <f t="shared" ref="I30" si="5">SUM(I7:I29)</f>
        <v>45078000</v>
      </c>
      <c r="J30" s="118">
        <f t="shared" si="3"/>
        <v>3118403000</v>
      </c>
      <c r="K30" s="93"/>
    </row>
    <row r="31" spans="1:11" ht="20.100000000000001" customHeight="1">
      <c r="A31" s="68" t="s">
        <v>85</v>
      </c>
      <c r="B31" s="70">
        <v>1319</v>
      </c>
      <c r="C31" s="70"/>
      <c r="D31" s="114">
        <f t="shared" ref="D31:D32" si="6">SUM(B31:C31)</f>
        <v>1319</v>
      </c>
      <c r="E31" s="115">
        <v>19</v>
      </c>
      <c r="F31" s="70">
        <f t="shared" ref="F31:F32" si="7">SUM(D31:E31)</f>
        <v>1338</v>
      </c>
      <c r="G31" s="80">
        <v>533000</v>
      </c>
      <c r="H31" s="70">
        <v>6985000</v>
      </c>
      <c r="I31" s="70"/>
      <c r="J31" s="114">
        <f t="shared" si="2"/>
        <v>7518000</v>
      </c>
      <c r="K31" s="93"/>
    </row>
    <row r="32" spans="1:11" ht="15" customHeight="1">
      <c r="A32" s="69" t="s">
        <v>30</v>
      </c>
      <c r="B32" s="72">
        <v>56</v>
      </c>
      <c r="C32" s="72"/>
      <c r="D32" s="112">
        <f t="shared" si="6"/>
        <v>56</v>
      </c>
      <c r="E32" s="113">
        <v>3</v>
      </c>
      <c r="F32" s="72">
        <f t="shared" si="7"/>
        <v>59</v>
      </c>
      <c r="G32" s="79">
        <v>639000</v>
      </c>
      <c r="H32" s="72"/>
      <c r="I32" s="72"/>
      <c r="J32" s="112">
        <f t="shared" si="2"/>
        <v>639000</v>
      </c>
      <c r="K32" s="93"/>
    </row>
    <row r="33" spans="1:11" ht="20.100000000000001" customHeight="1" thickBot="1">
      <c r="A33" s="32" t="s">
        <v>33</v>
      </c>
      <c r="B33" s="96">
        <f t="shared" ref="B33:J33" si="8">SUM(B30:B32)</f>
        <v>374246</v>
      </c>
      <c r="C33" s="96">
        <f t="shared" ref="C33:D33" si="9">SUM(C30:C32)</f>
        <v>9434</v>
      </c>
      <c r="D33" s="145">
        <f t="shared" si="9"/>
        <v>383680</v>
      </c>
      <c r="E33" s="146">
        <f t="shared" si="8"/>
        <v>19953</v>
      </c>
      <c r="F33" s="96">
        <f t="shared" si="8"/>
        <v>403633</v>
      </c>
      <c r="G33" s="77">
        <f t="shared" si="8"/>
        <v>2427758000</v>
      </c>
      <c r="H33" s="71">
        <f t="shared" si="8"/>
        <v>653724000</v>
      </c>
      <c r="I33" s="71">
        <f t="shared" ref="I33" si="10">SUM(I30:I32)</f>
        <v>45078000</v>
      </c>
      <c r="J33" s="120">
        <f t="shared" si="8"/>
        <v>3126560000</v>
      </c>
      <c r="K33" s="93"/>
    </row>
    <row r="34" spans="1:11" ht="15" customHeight="1">
      <c r="F34" s="69"/>
      <c r="G34" s="69"/>
      <c r="H34" s="69"/>
      <c r="I34" s="69"/>
      <c r="J34" s="69"/>
      <c r="K34" s="69"/>
    </row>
    <row r="35" spans="1:11">
      <c r="A35" s="97" t="s">
        <v>89</v>
      </c>
      <c r="B35" s="98"/>
      <c r="C35" s="98"/>
      <c r="D35" s="98"/>
      <c r="E35" s="98"/>
      <c r="F35" s="98"/>
      <c r="G35" s="98"/>
      <c r="J35" s="29"/>
    </row>
    <row r="36" spans="1:11">
      <c r="A36" s="189" t="s">
        <v>86</v>
      </c>
      <c r="B36" s="189"/>
      <c r="C36" s="189"/>
      <c r="D36" s="189"/>
      <c r="E36" s="189"/>
      <c r="F36" s="189"/>
      <c r="G36" s="189"/>
      <c r="H36" s="189"/>
      <c r="I36" s="189"/>
      <c r="J36" s="189"/>
      <c r="K36" s="128"/>
    </row>
  </sheetData>
  <mergeCells count="4">
    <mergeCell ref="B3:F3"/>
    <mergeCell ref="G3:J3"/>
    <mergeCell ref="A36:J36"/>
    <mergeCell ref="G6:H6"/>
  </mergeCells>
  <printOptions horizontalCentered="1"/>
  <pageMargins left="0.75" right="0.75" top="0.5" bottom="0.5" header="0.3" footer="0.3"/>
  <pageSetup paperSize="5" scale="87" orientation="landscape" r:id="rId1"/>
  <ignoredErrors>
    <ignoredError sqref="F30 J30 D30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C000"/>
    <pageSetUpPr fitToPage="1"/>
  </sheetPr>
  <dimension ref="A1:N34"/>
  <sheetViews>
    <sheetView zoomScaleNormal="100" workbookViewId="0"/>
  </sheetViews>
  <sheetFormatPr defaultColWidth="8.85546875" defaultRowHeight="15"/>
  <cols>
    <col min="1" max="1" width="30.7109375" style="10" customWidth="1"/>
    <col min="2" max="6" width="16.28515625" style="10" customWidth="1"/>
    <col min="7" max="9" width="12.42578125" style="10" customWidth="1"/>
    <col min="10" max="10" width="10.7109375" style="10" customWidth="1"/>
    <col min="11" max="11" width="11" style="10" bestFit="1" customWidth="1"/>
    <col min="12" max="16384" width="8.85546875" style="10"/>
  </cols>
  <sheetData>
    <row r="1" spans="1:14" ht="18.75" customHeight="1">
      <c r="A1" s="11" t="s">
        <v>79</v>
      </c>
      <c r="B1" s="11"/>
      <c r="C1" s="11"/>
      <c r="D1" s="11"/>
      <c r="E1" s="11"/>
      <c r="F1" s="11"/>
    </row>
    <row r="2" spans="1:14" ht="18.75" customHeight="1">
      <c r="A2" s="3" t="s">
        <v>77</v>
      </c>
      <c r="B2" s="3"/>
      <c r="C2" s="3"/>
      <c r="D2" s="3"/>
      <c r="E2" s="3"/>
      <c r="F2" s="3"/>
    </row>
    <row r="3" spans="1:14" s="27" customFormat="1" ht="20.100000000000001" customHeight="1">
      <c r="A3" s="26"/>
      <c r="B3" s="40"/>
      <c r="C3" s="40"/>
      <c r="D3" s="40"/>
      <c r="E3" s="40"/>
      <c r="F3" s="40"/>
      <c r="G3" s="193" t="s">
        <v>40</v>
      </c>
      <c r="H3" s="194"/>
      <c r="I3" s="194"/>
    </row>
    <row r="4" spans="1:14" s="30" customFormat="1">
      <c r="A4" s="31"/>
      <c r="B4" s="6">
        <f>-1</f>
        <v>-1</v>
      </c>
      <c r="C4" s="6">
        <v>-2</v>
      </c>
      <c r="D4" s="6">
        <v>-3</v>
      </c>
      <c r="E4" s="6">
        <v>-4</v>
      </c>
      <c r="F4" s="6">
        <v>-5</v>
      </c>
      <c r="G4" s="52">
        <v>-6</v>
      </c>
      <c r="H4" s="17">
        <v>-7</v>
      </c>
      <c r="I4" s="47">
        <v>-8</v>
      </c>
    </row>
    <row r="5" spans="1:14" s="30" customFormat="1" ht="60" customHeight="1">
      <c r="A5" s="35"/>
      <c r="B5" s="33" t="s">
        <v>57</v>
      </c>
      <c r="C5" s="34" t="s">
        <v>94</v>
      </c>
      <c r="D5" s="34" t="s">
        <v>41</v>
      </c>
      <c r="E5" s="34" t="s">
        <v>83</v>
      </c>
      <c r="F5" s="34" t="s">
        <v>82</v>
      </c>
      <c r="G5" s="64" t="s">
        <v>42</v>
      </c>
      <c r="H5" s="34" t="s">
        <v>80</v>
      </c>
      <c r="I5" s="33" t="s">
        <v>81</v>
      </c>
    </row>
    <row r="6" spans="1:14" s="30" customFormat="1" ht="24">
      <c r="A6" s="39"/>
      <c r="B6" s="62" t="s">
        <v>90</v>
      </c>
      <c r="C6" s="62" t="s">
        <v>58</v>
      </c>
      <c r="D6" s="62" t="s">
        <v>43</v>
      </c>
      <c r="E6" s="62" t="s">
        <v>44</v>
      </c>
      <c r="F6" s="62" t="s">
        <v>45</v>
      </c>
      <c r="G6" s="99"/>
      <c r="H6" s="63"/>
      <c r="I6" s="62" t="s">
        <v>46</v>
      </c>
    </row>
    <row r="7" spans="1:14" s="30" customFormat="1" ht="20.100000000000001" customHeight="1">
      <c r="A7" s="21" t="s">
        <v>4</v>
      </c>
      <c r="B7" s="21">
        <v>19710000</v>
      </c>
      <c r="C7" s="21">
        <f>ROUND(B7*0.95,-3)</f>
        <v>18725000</v>
      </c>
      <c r="D7" s="21">
        <v>20000</v>
      </c>
      <c r="E7" s="21">
        <f t="shared" ref="E7:E29" si="0">C7+D7-B7</f>
        <v>-965000</v>
      </c>
      <c r="F7" s="22">
        <f t="shared" ref="F7:F29" si="1">C7+D7</f>
        <v>18745000</v>
      </c>
      <c r="G7" s="65">
        <v>2.8899999999999999E-2</v>
      </c>
      <c r="H7" s="157">
        <v>2.6748186228285824E-2</v>
      </c>
      <c r="I7" s="48">
        <f t="shared" ref="I7:I29" si="2">F7/B7</f>
        <v>0.95104008117706751</v>
      </c>
      <c r="K7" s="51"/>
      <c r="L7" s="51"/>
      <c r="M7" s="51"/>
      <c r="N7" s="51"/>
    </row>
    <row r="8" spans="1:14" s="30" customFormat="1" ht="15" customHeight="1">
      <c r="A8" s="5" t="s">
        <v>5</v>
      </c>
      <c r="B8" s="5">
        <v>9393000</v>
      </c>
      <c r="C8" s="5">
        <f t="shared" ref="C8:C29" si="3">ROUND(B8*0.95,-3)</f>
        <v>8923000</v>
      </c>
      <c r="D8" s="5"/>
      <c r="E8" s="5">
        <f t="shared" si="0"/>
        <v>-470000</v>
      </c>
      <c r="F8" s="5">
        <f t="shared" si="1"/>
        <v>8923000</v>
      </c>
      <c r="G8" s="66">
        <v>1.35E-2</v>
      </c>
      <c r="H8" s="158">
        <v>1.2344628090499073E-2</v>
      </c>
      <c r="I8" s="49">
        <f t="shared" si="2"/>
        <v>0.94996273820930477</v>
      </c>
      <c r="K8" s="51"/>
      <c r="L8" s="51"/>
      <c r="M8" s="51"/>
      <c r="N8" s="51"/>
    </row>
    <row r="9" spans="1:14" s="30" customFormat="1" ht="15" customHeight="1">
      <c r="A9" s="16" t="s">
        <v>6</v>
      </c>
      <c r="B9" s="16">
        <v>21986000</v>
      </c>
      <c r="C9" s="16">
        <f t="shared" si="3"/>
        <v>20887000</v>
      </c>
      <c r="D9" s="16">
        <v>328000</v>
      </c>
      <c r="E9" s="16">
        <f t="shared" si="0"/>
        <v>-771000</v>
      </c>
      <c r="F9" s="16">
        <f t="shared" si="1"/>
        <v>21215000</v>
      </c>
      <c r="G9" s="65">
        <v>3.09E-2</v>
      </c>
      <c r="H9" s="157">
        <v>3.0368647430547981E-2</v>
      </c>
      <c r="I9" s="48">
        <f t="shared" si="2"/>
        <v>0.96493222960065494</v>
      </c>
      <c r="K9" s="51"/>
      <c r="L9" s="51"/>
      <c r="M9" s="51"/>
      <c r="N9" s="51"/>
    </row>
    <row r="10" spans="1:14" s="30" customFormat="1" ht="15" customHeight="1">
      <c r="A10" s="5" t="s">
        <v>7</v>
      </c>
      <c r="B10" s="5">
        <v>34145000</v>
      </c>
      <c r="C10" s="5">
        <f t="shared" si="3"/>
        <v>32438000</v>
      </c>
      <c r="D10" s="5">
        <v>1921000</v>
      </c>
      <c r="E10" s="5">
        <f t="shared" si="0"/>
        <v>214000</v>
      </c>
      <c r="F10" s="5">
        <f t="shared" si="1"/>
        <v>34359000</v>
      </c>
      <c r="G10" s="66">
        <v>5.0099999999999999E-2</v>
      </c>
      <c r="H10" s="158">
        <v>4.9614473055040582E-2</v>
      </c>
      <c r="I10" s="49">
        <f t="shared" si="2"/>
        <v>1.0062673890759994</v>
      </c>
      <c r="K10" s="51"/>
      <c r="L10" s="51"/>
      <c r="M10" s="51"/>
      <c r="N10" s="51"/>
    </row>
    <row r="11" spans="1:14" s="30" customFormat="1" ht="15" customHeight="1">
      <c r="A11" s="16" t="s">
        <v>8</v>
      </c>
      <c r="B11" s="16">
        <v>22269000</v>
      </c>
      <c r="C11" s="16">
        <f t="shared" si="3"/>
        <v>21156000</v>
      </c>
      <c r="D11" s="16"/>
      <c r="E11" s="16">
        <f t="shared" si="0"/>
        <v>-1113000</v>
      </c>
      <c r="F11" s="16">
        <f t="shared" si="1"/>
        <v>21156000</v>
      </c>
      <c r="G11" s="65">
        <v>3.2399999999999998E-2</v>
      </c>
      <c r="H11" s="157">
        <v>2.8516881992081231E-2</v>
      </c>
      <c r="I11" s="48">
        <f t="shared" si="2"/>
        <v>0.95002020746328975</v>
      </c>
      <c r="K11" s="51"/>
      <c r="L11" s="51"/>
      <c r="M11" s="51"/>
      <c r="N11" s="51"/>
    </row>
    <row r="12" spans="1:14" s="30" customFormat="1" ht="15" customHeight="1">
      <c r="A12" s="5" t="s">
        <v>9</v>
      </c>
      <c r="B12" s="5">
        <v>40719000</v>
      </c>
      <c r="C12" s="5">
        <f t="shared" si="3"/>
        <v>38683000</v>
      </c>
      <c r="D12" s="5">
        <v>3499000</v>
      </c>
      <c r="E12" s="5">
        <f t="shared" si="0"/>
        <v>1463000</v>
      </c>
      <c r="F12" s="5">
        <f t="shared" si="1"/>
        <v>42182000</v>
      </c>
      <c r="G12" s="66">
        <v>5.8099999999999999E-2</v>
      </c>
      <c r="H12" s="158">
        <v>6.1265278094812366E-2</v>
      </c>
      <c r="I12" s="49">
        <f t="shared" si="2"/>
        <v>1.0359291731132887</v>
      </c>
      <c r="K12" s="51"/>
      <c r="L12" s="51"/>
      <c r="M12" s="51"/>
      <c r="N12" s="51"/>
    </row>
    <row r="13" spans="1:14" s="30" customFormat="1" ht="15" customHeight="1">
      <c r="A13" s="16" t="s">
        <v>10</v>
      </c>
      <c r="B13" s="16">
        <v>55930000</v>
      </c>
      <c r="C13" s="16">
        <f t="shared" si="3"/>
        <v>53134000</v>
      </c>
      <c r="D13" s="16">
        <v>5679000</v>
      </c>
      <c r="E13" s="16">
        <f t="shared" si="0"/>
        <v>2883000</v>
      </c>
      <c r="F13" s="16">
        <f t="shared" si="1"/>
        <v>58813000</v>
      </c>
      <c r="G13" s="65">
        <v>8.1100000000000005E-2</v>
      </c>
      <c r="H13" s="157">
        <v>8.5669437258578382E-2</v>
      </c>
      <c r="I13" s="48">
        <f t="shared" si="2"/>
        <v>1.0515465760772393</v>
      </c>
      <c r="K13" s="51"/>
      <c r="L13" s="51"/>
      <c r="M13" s="51"/>
      <c r="N13" s="51"/>
    </row>
    <row r="14" spans="1:14" s="30" customFormat="1" ht="15" customHeight="1">
      <c r="A14" s="5" t="s">
        <v>11</v>
      </c>
      <c r="B14" s="5">
        <v>11752000</v>
      </c>
      <c r="C14" s="5">
        <f t="shared" si="3"/>
        <v>11164000</v>
      </c>
      <c r="D14" s="5"/>
      <c r="E14" s="5">
        <f t="shared" si="0"/>
        <v>-588000</v>
      </c>
      <c r="F14" s="5">
        <f t="shared" si="1"/>
        <v>11164000</v>
      </c>
      <c r="G14" s="66">
        <v>1.4999999999999999E-2</v>
      </c>
      <c r="H14" s="158">
        <v>1.3128420263052843E-2</v>
      </c>
      <c r="I14" s="49">
        <f t="shared" si="2"/>
        <v>0.94996596324029947</v>
      </c>
      <c r="K14" s="51"/>
      <c r="L14" s="51"/>
      <c r="M14" s="51"/>
      <c r="N14" s="51"/>
    </row>
    <row r="15" spans="1:14" s="30" customFormat="1" ht="15" customHeight="1">
      <c r="A15" s="16" t="s">
        <v>12</v>
      </c>
      <c r="B15" s="16">
        <v>57489000</v>
      </c>
      <c r="C15" s="16">
        <f t="shared" si="3"/>
        <v>54615000</v>
      </c>
      <c r="D15" s="16">
        <v>4935000</v>
      </c>
      <c r="E15" s="16">
        <f t="shared" si="0"/>
        <v>2061000</v>
      </c>
      <c r="F15" s="16">
        <f t="shared" si="1"/>
        <v>59550000</v>
      </c>
      <c r="G15" s="65">
        <v>8.3299999999999999E-2</v>
      </c>
      <c r="H15" s="157">
        <v>8.6490738052957261E-2</v>
      </c>
      <c r="I15" s="48">
        <f t="shared" si="2"/>
        <v>1.0358503365861296</v>
      </c>
      <c r="K15" s="51"/>
      <c r="L15" s="51"/>
      <c r="M15" s="51"/>
      <c r="N15" s="51"/>
    </row>
    <row r="16" spans="1:14" s="30" customFormat="1" ht="15" customHeight="1">
      <c r="A16" s="5" t="s">
        <v>13</v>
      </c>
      <c r="B16" s="5">
        <v>53600000</v>
      </c>
      <c r="C16" s="5">
        <f t="shared" si="3"/>
        <v>50920000</v>
      </c>
      <c r="D16" s="5"/>
      <c r="E16" s="5">
        <f t="shared" si="0"/>
        <v>-2680000</v>
      </c>
      <c r="F16" s="5">
        <f t="shared" si="1"/>
        <v>50920000</v>
      </c>
      <c r="G16" s="66">
        <v>7.1800000000000003E-2</v>
      </c>
      <c r="H16" s="158">
        <v>7.1433736855752258E-2</v>
      </c>
      <c r="I16" s="49">
        <f t="shared" si="2"/>
        <v>0.95</v>
      </c>
      <c r="K16" s="51"/>
      <c r="L16" s="51"/>
      <c r="M16" s="51"/>
      <c r="N16" s="51"/>
    </row>
    <row r="17" spans="1:14" s="30" customFormat="1" ht="15" customHeight="1">
      <c r="A17" s="16" t="s">
        <v>14</v>
      </c>
      <c r="B17" s="16">
        <v>1667000</v>
      </c>
      <c r="C17" s="16">
        <f t="shared" si="3"/>
        <v>1584000</v>
      </c>
      <c r="D17" s="16"/>
      <c r="E17" s="16">
        <f t="shared" si="0"/>
        <v>-83000</v>
      </c>
      <c r="F17" s="16">
        <f t="shared" si="1"/>
        <v>1584000</v>
      </c>
      <c r="G17" s="65">
        <v>8.0000000000000004E-4</v>
      </c>
      <c r="H17" s="157">
        <v>1.6279066768292592E-3</v>
      </c>
      <c r="I17" s="48">
        <f t="shared" si="2"/>
        <v>0.95020995800839836</v>
      </c>
      <c r="K17" s="51"/>
      <c r="L17" s="51"/>
      <c r="M17" s="51"/>
      <c r="N17" s="51"/>
    </row>
    <row r="18" spans="1:14" s="30" customFormat="1" ht="15" customHeight="1">
      <c r="A18" s="5" t="s">
        <v>15</v>
      </c>
      <c r="B18" s="5">
        <v>10357000</v>
      </c>
      <c r="C18" s="5">
        <f t="shared" si="3"/>
        <v>9839000</v>
      </c>
      <c r="D18" s="5">
        <v>720000</v>
      </c>
      <c r="E18" s="5">
        <f t="shared" si="0"/>
        <v>202000</v>
      </c>
      <c r="F18" s="5">
        <f t="shared" si="1"/>
        <v>10559000</v>
      </c>
      <c r="G18" s="66">
        <v>1.4999999999999999E-2</v>
      </c>
      <c r="H18" s="158">
        <v>1.5288451416563136E-2</v>
      </c>
      <c r="I18" s="49">
        <f t="shared" si="2"/>
        <v>1.0195037172926522</v>
      </c>
      <c r="K18" s="51"/>
      <c r="L18" s="51"/>
      <c r="M18" s="51"/>
      <c r="N18" s="51"/>
    </row>
    <row r="19" spans="1:14" s="30" customFormat="1" ht="15" customHeight="1">
      <c r="A19" s="16" t="s">
        <v>16</v>
      </c>
      <c r="B19" s="16">
        <v>63534000</v>
      </c>
      <c r="C19" s="16">
        <f t="shared" si="3"/>
        <v>60357000</v>
      </c>
      <c r="D19" s="16">
        <v>1929000</v>
      </c>
      <c r="E19" s="16">
        <f t="shared" si="0"/>
        <v>-1248000</v>
      </c>
      <c r="F19" s="16">
        <f t="shared" si="1"/>
        <v>62286000</v>
      </c>
      <c r="G19" s="65">
        <v>9.1800000000000007E-2</v>
      </c>
      <c r="H19" s="157">
        <v>8.9459755883490796E-2</v>
      </c>
      <c r="I19" s="48">
        <f t="shared" si="2"/>
        <v>0.98035697421852863</v>
      </c>
      <c r="K19" s="51"/>
      <c r="L19" s="51"/>
      <c r="M19" s="51"/>
      <c r="N19" s="51"/>
    </row>
    <row r="20" spans="1:14" s="30" customFormat="1" ht="15" customHeight="1">
      <c r="A20" s="5" t="s">
        <v>17</v>
      </c>
      <c r="B20" s="5">
        <v>38504000</v>
      </c>
      <c r="C20" s="5">
        <f t="shared" si="3"/>
        <v>36579000</v>
      </c>
      <c r="D20" s="5">
        <v>2730000</v>
      </c>
      <c r="E20" s="5">
        <f t="shared" si="0"/>
        <v>805000</v>
      </c>
      <c r="F20" s="5">
        <f t="shared" si="1"/>
        <v>39309000</v>
      </c>
      <c r="G20" s="66">
        <v>5.6399999999999999E-2</v>
      </c>
      <c r="H20" s="158">
        <v>5.6928303460847179E-2</v>
      </c>
      <c r="I20" s="49">
        <f t="shared" si="2"/>
        <v>1.020906918761687</v>
      </c>
      <c r="K20" s="51"/>
      <c r="L20" s="51"/>
      <c r="M20" s="51"/>
      <c r="N20" s="51"/>
    </row>
    <row r="21" spans="1:14" s="30" customFormat="1" ht="15" customHeight="1">
      <c r="A21" s="16" t="s">
        <v>18</v>
      </c>
      <c r="B21" s="16">
        <v>47263000</v>
      </c>
      <c r="C21" s="16">
        <f t="shared" si="3"/>
        <v>44900000</v>
      </c>
      <c r="D21" s="16">
        <v>1017000</v>
      </c>
      <c r="E21" s="16">
        <f t="shared" si="0"/>
        <v>-1346000</v>
      </c>
      <c r="F21" s="16">
        <f t="shared" si="1"/>
        <v>45917000</v>
      </c>
      <c r="G21" s="65">
        <v>6.8400000000000002E-2</v>
      </c>
      <c r="H21" s="157">
        <v>6.5824123585712643E-2</v>
      </c>
      <c r="I21" s="48">
        <f t="shared" si="2"/>
        <v>0.97152106298796104</v>
      </c>
      <c r="K21" s="51"/>
      <c r="L21" s="51"/>
      <c r="M21" s="51"/>
      <c r="N21" s="51"/>
    </row>
    <row r="22" spans="1:14" s="30" customFormat="1" ht="15" customHeight="1">
      <c r="A22" s="5" t="s">
        <v>19</v>
      </c>
      <c r="B22" s="5">
        <v>34380000</v>
      </c>
      <c r="C22" s="5">
        <f t="shared" si="3"/>
        <v>32661000</v>
      </c>
      <c r="D22" s="5">
        <v>1066000</v>
      </c>
      <c r="E22" s="5">
        <f t="shared" si="0"/>
        <v>-653000</v>
      </c>
      <c r="F22" s="5">
        <f t="shared" si="1"/>
        <v>33727000</v>
      </c>
      <c r="G22" s="66">
        <v>4.9799999999999997E-2</v>
      </c>
      <c r="H22" s="158">
        <v>4.8446896633812388E-2</v>
      </c>
      <c r="I22" s="49">
        <f t="shared" si="2"/>
        <v>0.98100639906922626</v>
      </c>
      <c r="K22" s="51"/>
      <c r="L22" s="51"/>
      <c r="M22" s="51"/>
      <c r="N22" s="51"/>
    </row>
    <row r="23" spans="1:14" s="30" customFormat="1" ht="15" customHeight="1">
      <c r="A23" s="16" t="s">
        <v>20</v>
      </c>
      <c r="B23" s="16">
        <v>43259000</v>
      </c>
      <c r="C23" s="16">
        <f t="shared" si="3"/>
        <v>41096000</v>
      </c>
      <c r="D23" s="16">
        <v>5342000</v>
      </c>
      <c r="E23" s="16">
        <f t="shared" si="0"/>
        <v>3179000</v>
      </c>
      <c r="F23" s="16">
        <f t="shared" si="1"/>
        <v>46438000</v>
      </c>
      <c r="G23" s="65">
        <v>6.3399999999999998E-2</v>
      </c>
      <c r="H23" s="157">
        <v>6.7910614712203027E-2</v>
      </c>
      <c r="I23" s="48">
        <f t="shared" si="2"/>
        <v>1.0734875979564946</v>
      </c>
      <c r="K23" s="51"/>
      <c r="L23" s="51"/>
      <c r="M23" s="51"/>
      <c r="N23" s="51"/>
    </row>
    <row r="24" spans="1:14" s="30" customFormat="1" ht="15" customHeight="1">
      <c r="A24" s="5" t="s">
        <v>21</v>
      </c>
      <c r="B24" s="5">
        <v>43977000</v>
      </c>
      <c r="C24" s="5">
        <f t="shared" si="3"/>
        <v>41778000</v>
      </c>
      <c r="D24" s="5">
        <v>3395000</v>
      </c>
      <c r="E24" s="5">
        <f t="shared" si="0"/>
        <v>1196000</v>
      </c>
      <c r="F24" s="5">
        <f t="shared" si="1"/>
        <v>45173000</v>
      </c>
      <c r="G24" s="66">
        <v>6.3E-2</v>
      </c>
      <c r="H24" s="158">
        <v>6.5499994647910467E-2</v>
      </c>
      <c r="I24" s="49">
        <f t="shared" si="2"/>
        <v>1.0271960342906519</v>
      </c>
      <c r="K24" s="51"/>
      <c r="L24" s="51"/>
      <c r="M24" s="51"/>
      <c r="N24" s="51"/>
    </row>
    <row r="25" spans="1:14" s="30" customFormat="1" ht="15" customHeight="1">
      <c r="A25" s="16" t="s">
        <v>22</v>
      </c>
      <c r="B25" s="16">
        <v>35647000</v>
      </c>
      <c r="C25" s="16">
        <f t="shared" si="3"/>
        <v>33865000</v>
      </c>
      <c r="D25" s="16">
        <v>2145000</v>
      </c>
      <c r="E25" s="16">
        <f t="shared" si="0"/>
        <v>363000</v>
      </c>
      <c r="F25" s="16">
        <f t="shared" si="1"/>
        <v>36010000</v>
      </c>
      <c r="G25" s="65">
        <v>5.0999999999999997E-2</v>
      </c>
      <c r="H25" s="157">
        <v>5.2040045282499593E-2</v>
      </c>
      <c r="I25" s="48">
        <f t="shared" si="2"/>
        <v>1.0101831851207674</v>
      </c>
      <c r="K25" s="51"/>
      <c r="L25" s="51"/>
      <c r="M25" s="51"/>
      <c r="N25" s="51"/>
    </row>
    <row r="26" spans="1:14" s="30" customFormat="1" ht="15" customHeight="1">
      <c r="A26" s="5" t="s">
        <v>23</v>
      </c>
      <c r="B26" s="5">
        <v>11518000</v>
      </c>
      <c r="C26" s="9">
        <f t="shared" si="3"/>
        <v>10942000</v>
      </c>
      <c r="D26" s="5"/>
      <c r="E26" s="5">
        <f t="shared" si="0"/>
        <v>-576000</v>
      </c>
      <c r="F26" s="5">
        <f t="shared" si="1"/>
        <v>10942000</v>
      </c>
      <c r="G26" s="66">
        <v>1.2E-2</v>
      </c>
      <c r="H26" s="158">
        <v>1.3545295634529438E-2</v>
      </c>
      <c r="I26" s="49">
        <f t="shared" si="2"/>
        <v>0.94999131793714187</v>
      </c>
      <c r="K26" s="51"/>
      <c r="L26" s="51"/>
      <c r="M26" s="51"/>
      <c r="N26" s="51"/>
    </row>
    <row r="27" spans="1:14" s="30" customFormat="1" ht="15" customHeight="1">
      <c r="A27" s="16" t="s">
        <v>24</v>
      </c>
      <c r="B27" s="16">
        <v>17927000</v>
      </c>
      <c r="C27" s="16">
        <f t="shared" si="3"/>
        <v>17031000</v>
      </c>
      <c r="D27" s="16">
        <v>319000</v>
      </c>
      <c r="E27" s="16">
        <f t="shared" si="0"/>
        <v>-577000</v>
      </c>
      <c r="F27" s="16">
        <f t="shared" si="1"/>
        <v>17350000</v>
      </c>
      <c r="G27" s="65">
        <v>2.5899999999999999E-2</v>
      </c>
      <c r="H27" s="157">
        <v>2.4851751460019316E-2</v>
      </c>
      <c r="I27" s="48">
        <f t="shared" si="2"/>
        <v>0.96781391197634847</v>
      </c>
      <c r="K27" s="51"/>
      <c r="L27" s="51"/>
      <c r="M27" s="51"/>
      <c r="N27" s="51"/>
    </row>
    <row r="28" spans="1:14" s="30" customFormat="1" ht="15" customHeight="1">
      <c r="A28" s="5" t="s">
        <v>25</v>
      </c>
      <c r="B28" s="5">
        <v>8745000</v>
      </c>
      <c r="C28" s="5">
        <f t="shared" si="3"/>
        <v>8308000</v>
      </c>
      <c r="D28" s="5"/>
      <c r="E28" s="5">
        <f t="shared" si="0"/>
        <v>-437000</v>
      </c>
      <c r="F28" s="5">
        <f t="shared" si="1"/>
        <v>8308000</v>
      </c>
      <c r="G28" s="66">
        <v>1.2500000000000001E-2</v>
      </c>
      <c r="H28" s="158">
        <v>1.0060088952438885E-2</v>
      </c>
      <c r="I28" s="49">
        <f t="shared" si="2"/>
        <v>0.95002858776443677</v>
      </c>
      <c r="K28" s="51"/>
      <c r="L28" s="51"/>
      <c r="M28" s="51"/>
      <c r="N28" s="51"/>
    </row>
    <row r="29" spans="1:14" s="30" customFormat="1" ht="15" customHeight="1">
      <c r="A29" s="16" t="s">
        <v>26</v>
      </c>
      <c r="B29" s="16">
        <v>17179000</v>
      </c>
      <c r="C29" s="16">
        <f t="shared" si="3"/>
        <v>16320000</v>
      </c>
      <c r="D29" s="16"/>
      <c r="E29" s="16">
        <f t="shared" si="0"/>
        <v>-859000</v>
      </c>
      <c r="F29" s="16">
        <f t="shared" si="1"/>
        <v>16320000</v>
      </c>
      <c r="G29" s="65">
        <v>2.4899999999999999E-2</v>
      </c>
      <c r="H29" s="157">
        <v>2.2936344331535772E-2</v>
      </c>
      <c r="I29" s="48">
        <f t="shared" si="2"/>
        <v>0.94999708946970141</v>
      </c>
      <c r="K29" s="51"/>
      <c r="L29" s="51"/>
      <c r="M29" s="51"/>
      <c r="N29" s="51"/>
    </row>
    <row r="30" spans="1:14" s="30" customFormat="1" ht="20.100000000000001" customHeight="1" thickBot="1">
      <c r="A30" s="32" t="s">
        <v>27</v>
      </c>
      <c r="B30" s="32">
        <f t="shared" ref="B30:G30" si="4">SUM(B7:B29)</f>
        <v>700950000</v>
      </c>
      <c r="C30" s="32">
        <f t="shared" si="4"/>
        <v>665905000</v>
      </c>
      <c r="D30" s="32">
        <f t="shared" si="4"/>
        <v>35045000</v>
      </c>
      <c r="E30" s="32">
        <f t="shared" si="4"/>
        <v>0</v>
      </c>
      <c r="F30" s="32">
        <f t="shared" si="4"/>
        <v>700950000</v>
      </c>
      <c r="G30" s="67">
        <f t="shared" si="4"/>
        <v>1</v>
      </c>
      <c r="H30" s="46">
        <v>1.0000000000000002</v>
      </c>
      <c r="I30" s="50">
        <v>1</v>
      </c>
    </row>
    <row r="31" spans="1:14" s="30" customFormat="1" ht="18.600000000000001" customHeight="1">
      <c r="A31" s="192"/>
      <c r="B31" s="192"/>
      <c r="C31" s="192"/>
      <c r="D31" s="192"/>
      <c r="E31" s="192"/>
      <c r="F31" s="192"/>
    </row>
    <row r="32" spans="1:14">
      <c r="A32" s="97"/>
      <c r="B32" s="44"/>
      <c r="C32" s="8"/>
      <c r="D32" s="8"/>
      <c r="E32" s="8"/>
      <c r="F32" s="8"/>
    </row>
    <row r="33" spans="2:6">
      <c r="B33" s="43"/>
      <c r="C33" s="43"/>
      <c r="D33" s="43"/>
      <c r="E33" s="43"/>
      <c r="F33" s="43"/>
    </row>
    <row r="34" spans="2:6">
      <c r="C34" s="8"/>
    </row>
  </sheetData>
  <mergeCells count="2">
    <mergeCell ref="A31:F31"/>
    <mergeCell ref="G3:I3"/>
  </mergeCells>
  <printOptions horizontalCentered="1"/>
  <pageMargins left="0.5" right="0.5" top="0.5" bottom="0.5" header="0.3" footer="0.3"/>
  <pageSetup scale="85" orientation="landscape" r:id="rId1"/>
  <colBreaks count="1" manualBreakCount="1">
    <brk id="9" max="31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61317B-C4FD-4673-B2FE-0AD8143464B1}">
  <sheetPr>
    <tabColor rgb="FFFFC000"/>
  </sheetPr>
  <dimension ref="A1:L33"/>
  <sheetViews>
    <sheetView zoomScaleNormal="100" workbookViewId="0"/>
  </sheetViews>
  <sheetFormatPr defaultColWidth="8.85546875" defaultRowHeight="15"/>
  <cols>
    <col min="1" max="1" width="36.7109375" style="69" customWidth="1"/>
    <col min="2" max="4" width="15.7109375" style="69" customWidth="1"/>
    <col min="5" max="5" width="12.42578125" style="69" customWidth="1"/>
    <col min="6" max="7" width="15.7109375" style="69" customWidth="1"/>
    <col min="8" max="8" width="15.7109375" style="86" customWidth="1"/>
    <col min="9" max="9" width="15.7109375" style="69" customWidth="1"/>
    <col min="10" max="10" width="12.42578125" style="69" customWidth="1"/>
    <col min="11" max="11" width="6.7109375" style="69" customWidth="1"/>
    <col min="12" max="12" width="8.85546875" style="69" bestFit="1"/>
    <col min="13" max="13" width="9.85546875" style="69" bestFit="1" customWidth="1"/>
    <col min="14" max="15" width="8.85546875" style="69" bestFit="1"/>
    <col min="16" max="16384" width="8.85546875" style="69"/>
  </cols>
  <sheetData>
    <row r="1" spans="1:12" ht="18.75" customHeight="1">
      <c r="A1" s="162" t="s">
        <v>109</v>
      </c>
      <c r="B1" s="84"/>
      <c r="C1" s="84"/>
      <c r="D1" s="84"/>
      <c r="E1" s="84"/>
      <c r="F1" s="84"/>
      <c r="I1" s="84"/>
      <c r="J1" s="84"/>
    </row>
    <row r="2" spans="1:12" ht="18.75" customHeight="1">
      <c r="A2" s="3" t="s">
        <v>77</v>
      </c>
      <c r="B2" s="84"/>
      <c r="C2" s="84"/>
      <c r="D2" s="84"/>
      <c r="E2" s="84"/>
      <c r="F2" s="84"/>
      <c r="G2" s="84"/>
      <c r="I2" s="84"/>
      <c r="J2" s="84"/>
    </row>
    <row r="3" spans="1:12" s="84" customFormat="1" ht="20.100000000000001" customHeight="1">
      <c r="G3" s="195"/>
      <c r="H3" s="195"/>
    </row>
    <row r="4" spans="1:12">
      <c r="A4" s="84"/>
      <c r="B4" s="86">
        <f>-1</f>
        <v>-1</v>
      </c>
      <c r="C4" s="86">
        <f t="shared" ref="C4:J4" si="0">B4-1</f>
        <v>-2</v>
      </c>
      <c r="D4" s="86">
        <f t="shared" si="0"/>
        <v>-3</v>
      </c>
      <c r="E4" s="86">
        <f t="shared" si="0"/>
        <v>-4</v>
      </c>
      <c r="F4" s="166">
        <f t="shared" si="0"/>
        <v>-5</v>
      </c>
      <c r="G4" s="166">
        <f t="shared" si="0"/>
        <v>-6</v>
      </c>
      <c r="H4" s="177">
        <f t="shared" si="0"/>
        <v>-7</v>
      </c>
      <c r="I4" s="166">
        <f t="shared" si="0"/>
        <v>-8</v>
      </c>
      <c r="J4" s="177">
        <f t="shared" si="0"/>
        <v>-9</v>
      </c>
    </row>
    <row r="5" spans="1:12" ht="60" customHeight="1">
      <c r="A5" s="163"/>
      <c r="B5" s="164" t="s">
        <v>110</v>
      </c>
      <c r="C5" s="164" t="s">
        <v>111</v>
      </c>
      <c r="D5" s="164" t="s">
        <v>114</v>
      </c>
      <c r="E5" s="164" t="s">
        <v>104</v>
      </c>
      <c r="F5" s="167" t="s">
        <v>103</v>
      </c>
      <c r="G5" s="167" t="s">
        <v>106</v>
      </c>
      <c r="H5" s="164" t="s">
        <v>107</v>
      </c>
      <c r="I5" s="167" t="s">
        <v>99</v>
      </c>
      <c r="J5" s="164" t="s">
        <v>104</v>
      </c>
    </row>
    <row r="6" spans="1:12" s="161" customFormat="1" ht="24" customHeight="1">
      <c r="A6" s="165"/>
      <c r="B6" s="165"/>
      <c r="C6" s="90"/>
      <c r="D6" s="165" t="s">
        <v>91</v>
      </c>
      <c r="E6" s="165"/>
      <c r="F6" s="168"/>
      <c r="G6" s="168" t="s">
        <v>100</v>
      </c>
      <c r="H6" s="165" t="s">
        <v>105</v>
      </c>
      <c r="I6" s="168" t="s">
        <v>101</v>
      </c>
      <c r="J6" s="165"/>
    </row>
    <row r="7" spans="1:12" ht="20.100000000000001" customHeight="1">
      <c r="A7" s="68" t="s">
        <v>4</v>
      </c>
      <c r="B7" s="73">
        <v>2855000</v>
      </c>
      <c r="C7" s="73">
        <v>5257000</v>
      </c>
      <c r="D7" s="100">
        <f t="shared" ref="D7:D29" si="1">B7+C7</f>
        <v>8112000</v>
      </c>
      <c r="E7" s="171">
        <f t="shared" ref="E7:E29" si="2">D7/$D$33</f>
        <v>2.3031648642433088E-2</v>
      </c>
      <c r="F7" s="169">
        <v>7104000</v>
      </c>
      <c r="G7" s="148">
        <v>2855000</v>
      </c>
      <c r="H7" s="73">
        <f t="shared" ref="H7:H29" si="3">F7-G7</f>
        <v>4249000</v>
      </c>
      <c r="I7" s="169">
        <f t="shared" ref="I7:I29" si="4">D7-F7</f>
        <v>1008000</v>
      </c>
      <c r="J7" s="171">
        <f t="shared" ref="J7:J33" si="5">I7/$I$33</f>
        <v>2.3022108532797368E-2</v>
      </c>
      <c r="L7" s="161"/>
    </row>
    <row r="8" spans="1:12" ht="15" customHeight="1">
      <c r="A8" s="69" t="s">
        <v>5</v>
      </c>
      <c r="B8" s="72">
        <v>2065000</v>
      </c>
      <c r="C8" s="72">
        <v>4544000</v>
      </c>
      <c r="D8" s="101">
        <f t="shared" si="1"/>
        <v>6609000</v>
      </c>
      <c r="E8" s="172">
        <f t="shared" si="2"/>
        <v>1.8764320251213051E-2</v>
      </c>
      <c r="F8" s="170">
        <v>5787000</v>
      </c>
      <c r="G8" s="112">
        <v>2065000</v>
      </c>
      <c r="H8" s="72">
        <f t="shared" si="3"/>
        <v>3722000</v>
      </c>
      <c r="I8" s="170">
        <f t="shared" si="4"/>
        <v>822000</v>
      </c>
      <c r="J8" s="172">
        <f t="shared" si="5"/>
        <v>1.8773981363054998E-2</v>
      </c>
      <c r="L8" s="161"/>
    </row>
    <row r="9" spans="1:12" ht="15" customHeight="1">
      <c r="A9" s="68" t="s">
        <v>6</v>
      </c>
      <c r="B9" s="70">
        <v>4782000</v>
      </c>
      <c r="C9" s="70">
        <v>7944000</v>
      </c>
      <c r="D9" s="74">
        <f t="shared" si="1"/>
        <v>12726000</v>
      </c>
      <c r="E9" s="171">
        <f t="shared" si="2"/>
        <v>3.6131750569970839E-2</v>
      </c>
      <c r="F9" s="116">
        <v>11144000</v>
      </c>
      <c r="G9" s="114">
        <v>4782000</v>
      </c>
      <c r="H9" s="70">
        <f t="shared" si="3"/>
        <v>6362000</v>
      </c>
      <c r="I9" s="116">
        <f t="shared" si="4"/>
        <v>1582000</v>
      </c>
      <c r="J9" s="171">
        <f t="shared" si="5"/>
        <v>3.6131920336195868E-2</v>
      </c>
      <c r="L9" s="161"/>
    </row>
    <row r="10" spans="1:12" ht="15" customHeight="1">
      <c r="A10" s="69" t="s">
        <v>7</v>
      </c>
      <c r="B10" s="72">
        <v>3799000</v>
      </c>
      <c r="C10" s="72">
        <v>7061000</v>
      </c>
      <c r="D10" s="101">
        <f t="shared" si="1"/>
        <v>10860000</v>
      </c>
      <c r="E10" s="172">
        <f t="shared" si="2"/>
        <v>3.0833789972488083E-2</v>
      </c>
      <c r="F10" s="170">
        <v>9510000</v>
      </c>
      <c r="G10" s="112">
        <v>3799000</v>
      </c>
      <c r="H10" s="72">
        <f t="shared" si="3"/>
        <v>5711000</v>
      </c>
      <c r="I10" s="170">
        <f t="shared" si="4"/>
        <v>1350000</v>
      </c>
      <c r="J10" s="172">
        <f t="shared" si="5"/>
        <v>3.0833181070710761E-2</v>
      </c>
      <c r="L10" s="161"/>
    </row>
    <row r="11" spans="1:12" ht="15" customHeight="1">
      <c r="A11" s="68" t="s">
        <v>8</v>
      </c>
      <c r="B11" s="70">
        <v>3845000</v>
      </c>
      <c r="C11" s="70">
        <v>7390000</v>
      </c>
      <c r="D11" s="74">
        <f t="shared" si="1"/>
        <v>11235000</v>
      </c>
      <c r="E11" s="171">
        <f t="shared" si="2"/>
        <v>3.1898492664908254E-2</v>
      </c>
      <c r="F11" s="116">
        <v>9838000</v>
      </c>
      <c r="G11" s="114">
        <v>3845000</v>
      </c>
      <c r="H11" s="70">
        <f t="shared" si="3"/>
        <v>5993000</v>
      </c>
      <c r="I11" s="116">
        <f t="shared" si="4"/>
        <v>1397000</v>
      </c>
      <c r="J11" s="171">
        <f t="shared" si="5"/>
        <v>3.1906632559839214E-2</v>
      </c>
      <c r="L11" s="161"/>
    </row>
    <row r="12" spans="1:12" ht="15" customHeight="1">
      <c r="A12" s="69" t="s">
        <v>9</v>
      </c>
      <c r="B12" s="72">
        <v>6705000</v>
      </c>
      <c r="C12" s="72">
        <v>10089000</v>
      </c>
      <c r="D12" s="101">
        <f t="shared" si="1"/>
        <v>16794000</v>
      </c>
      <c r="E12" s="172">
        <f t="shared" si="2"/>
        <v>4.7681645377344831E-2</v>
      </c>
      <c r="F12" s="170">
        <v>14706000</v>
      </c>
      <c r="G12" s="112">
        <v>6705000</v>
      </c>
      <c r="H12" s="72">
        <f t="shared" si="3"/>
        <v>8001000</v>
      </c>
      <c r="I12" s="170">
        <f t="shared" si="4"/>
        <v>2088000</v>
      </c>
      <c r="J12" s="172">
        <f t="shared" si="5"/>
        <v>4.7688653389365981E-2</v>
      </c>
      <c r="L12" s="161"/>
    </row>
    <row r="13" spans="1:12" ht="15" customHeight="1">
      <c r="A13" s="68" t="s">
        <v>10</v>
      </c>
      <c r="B13" s="70">
        <v>9377000</v>
      </c>
      <c r="C13" s="70">
        <v>14476000</v>
      </c>
      <c r="D13" s="74">
        <f t="shared" si="1"/>
        <v>23853000</v>
      </c>
      <c r="E13" s="171">
        <f t="shared" si="2"/>
        <v>6.7723608859462089E-2</v>
      </c>
      <c r="F13" s="116">
        <v>20888000</v>
      </c>
      <c r="G13" s="114">
        <v>9377000</v>
      </c>
      <c r="H13" s="70">
        <f t="shared" si="3"/>
        <v>11511000</v>
      </c>
      <c r="I13" s="116">
        <f t="shared" si="4"/>
        <v>2965000</v>
      </c>
      <c r="J13" s="171">
        <f t="shared" si="5"/>
        <v>6.7718801388635119E-2</v>
      </c>
      <c r="L13" s="161"/>
    </row>
    <row r="14" spans="1:12" ht="15" customHeight="1">
      <c r="A14" s="69" t="s">
        <v>11</v>
      </c>
      <c r="B14" s="72">
        <v>2721000</v>
      </c>
      <c r="C14" s="72">
        <v>4875000</v>
      </c>
      <c r="D14" s="101">
        <f t="shared" si="1"/>
        <v>7596000</v>
      </c>
      <c r="E14" s="172">
        <f t="shared" si="2"/>
        <v>2.1566617737662934E-2</v>
      </c>
      <c r="F14" s="170">
        <v>6652000</v>
      </c>
      <c r="G14" s="112">
        <v>2721000</v>
      </c>
      <c r="H14" s="72">
        <f t="shared" si="3"/>
        <v>3931000</v>
      </c>
      <c r="I14" s="170">
        <f t="shared" si="4"/>
        <v>944000</v>
      </c>
      <c r="J14" s="172">
        <f t="shared" si="5"/>
        <v>2.1560387356111821E-2</v>
      </c>
      <c r="L14" s="161"/>
    </row>
    <row r="15" spans="1:12" ht="15" customHeight="1">
      <c r="A15" s="68" t="s">
        <v>12</v>
      </c>
      <c r="B15" s="74">
        <v>9809000</v>
      </c>
      <c r="C15" s="74">
        <v>16801000</v>
      </c>
      <c r="D15" s="74">
        <f t="shared" si="1"/>
        <v>26610000</v>
      </c>
      <c r="E15" s="171">
        <f t="shared" si="2"/>
        <v>7.5551303054135169E-2</v>
      </c>
      <c r="F15" s="116">
        <v>23302000</v>
      </c>
      <c r="G15" s="116">
        <v>9809000</v>
      </c>
      <c r="H15" s="74">
        <f t="shared" si="3"/>
        <v>13493000</v>
      </c>
      <c r="I15" s="116">
        <f t="shared" si="4"/>
        <v>3308000</v>
      </c>
      <c r="J15" s="171">
        <f t="shared" si="5"/>
        <v>7.5552713319934225E-2</v>
      </c>
      <c r="L15" s="161"/>
    </row>
    <row r="16" spans="1:12" ht="15" customHeight="1">
      <c r="A16" s="69" t="s">
        <v>13</v>
      </c>
      <c r="B16" s="72">
        <v>6445000</v>
      </c>
      <c r="C16" s="72">
        <v>10825000</v>
      </c>
      <c r="D16" s="101">
        <f t="shared" si="1"/>
        <v>17270000</v>
      </c>
      <c r="E16" s="172">
        <f t="shared" si="2"/>
        <v>4.9033107994923497E-2</v>
      </c>
      <c r="F16" s="170">
        <v>15123000</v>
      </c>
      <c r="G16" s="112">
        <v>6445000</v>
      </c>
      <c r="H16" s="72">
        <f t="shared" si="3"/>
        <v>8678000</v>
      </c>
      <c r="I16" s="170">
        <f t="shared" si="4"/>
        <v>2147000</v>
      </c>
      <c r="J16" s="172">
        <f t="shared" si="5"/>
        <v>4.9036177599122967E-2</v>
      </c>
      <c r="L16" s="161"/>
    </row>
    <row r="17" spans="1:12" ht="15" customHeight="1">
      <c r="A17" s="68" t="s">
        <v>14</v>
      </c>
      <c r="B17" s="70">
        <v>551000</v>
      </c>
      <c r="C17" s="70">
        <v>1838000</v>
      </c>
      <c r="D17" s="74">
        <f t="shared" si="1"/>
        <v>2389000</v>
      </c>
      <c r="E17" s="171">
        <f t="shared" si="2"/>
        <v>6.7828659525114203E-3</v>
      </c>
      <c r="F17" s="116">
        <v>2092000</v>
      </c>
      <c r="G17" s="114">
        <v>551000</v>
      </c>
      <c r="H17" s="70">
        <f t="shared" si="3"/>
        <v>1541000</v>
      </c>
      <c r="I17" s="116">
        <f t="shared" si="4"/>
        <v>297000</v>
      </c>
      <c r="J17" s="171">
        <f t="shared" si="5"/>
        <v>6.7832998355563676E-3</v>
      </c>
      <c r="L17" s="161"/>
    </row>
    <row r="18" spans="1:12" ht="15" customHeight="1">
      <c r="A18" s="69" t="s">
        <v>15</v>
      </c>
      <c r="B18" s="72">
        <v>2067000</v>
      </c>
      <c r="C18" s="101">
        <v>4702000</v>
      </c>
      <c r="D18" s="101">
        <f t="shared" si="1"/>
        <v>6769000</v>
      </c>
      <c r="E18" s="172">
        <f t="shared" si="2"/>
        <v>1.921859339997899E-2</v>
      </c>
      <c r="F18" s="170">
        <v>5928000</v>
      </c>
      <c r="G18" s="112">
        <v>2067000</v>
      </c>
      <c r="H18" s="72">
        <f t="shared" si="3"/>
        <v>3861000</v>
      </c>
      <c r="I18" s="170">
        <f t="shared" si="4"/>
        <v>841000</v>
      </c>
      <c r="J18" s="172">
        <f t="shared" si="5"/>
        <v>1.9207929837383519E-2</v>
      </c>
      <c r="L18" s="161"/>
    </row>
    <row r="19" spans="1:12" ht="15" customHeight="1">
      <c r="A19" s="68" t="s">
        <v>16</v>
      </c>
      <c r="B19" s="70">
        <v>8907000</v>
      </c>
      <c r="C19" s="70">
        <v>14550000</v>
      </c>
      <c r="D19" s="74">
        <f t="shared" si="1"/>
        <v>23457000</v>
      </c>
      <c r="E19" s="171">
        <f t="shared" si="2"/>
        <v>6.6599282816266384E-2</v>
      </c>
      <c r="F19" s="116">
        <v>20541000</v>
      </c>
      <c r="G19" s="114">
        <v>8907000</v>
      </c>
      <c r="H19" s="70">
        <f t="shared" si="3"/>
        <v>11634000</v>
      </c>
      <c r="I19" s="116">
        <f t="shared" si="4"/>
        <v>2916000</v>
      </c>
      <c r="J19" s="171">
        <f t="shared" si="5"/>
        <v>6.6599671112735251E-2</v>
      </c>
      <c r="L19" s="161"/>
    </row>
    <row r="20" spans="1:12" ht="15" customHeight="1">
      <c r="A20" s="69" t="s">
        <v>17</v>
      </c>
      <c r="B20" s="72">
        <v>6585000</v>
      </c>
      <c r="C20" s="72">
        <v>11960000</v>
      </c>
      <c r="D20" s="101">
        <f t="shared" si="1"/>
        <v>18545000</v>
      </c>
      <c r="E20" s="172">
        <f t="shared" si="2"/>
        <v>5.2653097149152069E-2</v>
      </c>
      <c r="F20" s="170">
        <v>16240000</v>
      </c>
      <c r="G20" s="112">
        <v>6585000</v>
      </c>
      <c r="H20" s="72">
        <f t="shared" si="3"/>
        <v>9655000</v>
      </c>
      <c r="I20" s="170">
        <f t="shared" si="4"/>
        <v>2305000</v>
      </c>
      <c r="J20" s="172">
        <f t="shared" si="5"/>
        <v>5.2644801754065412E-2</v>
      </c>
      <c r="L20" s="161"/>
    </row>
    <row r="21" spans="1:12" ht="15" customHeight="1">
      <c r="A21" s="68" t="s">
        <v>18</v>
      </c>
      <c r="B21" s="70">
        <v>7873000</v>
      </c>
      <c r="C21" s="70">
        <v>12172000</v>
      </c>
      <c r="D21" s="74">
        <f t="shared" si="1"/>
        <v>20045000</v>
      </c>
      <c r="E21" s="171">
        <f t="shared" si="2"/>
        <v>5.6911907918832744E-2</v>
      </c>
      <c r="F21" s="116">
        <v>17553000</v>
      </c>
      <c r="G21" s="114">
        <v>7873000</v>
      </c>
      <c r="H21" s="70">
        <f t="shared" si="3"/>
        <v>9680000</v>
      </c>
      <c r="I21" s="116">
        <f t="shared" si="4"/>
        <v>2492000</v>
      </c>
      <c r="J21" s="171">
        <f t="shared" si="5"/>
        <v>5.6915768317193492E-2</v>
      </c>
      <c r="L21" s="161"/>
    </row>
    <row r="22" spans="1:12" ht="15" customHeight="1">
      <c r="A22" s="69" t="s">
        <v>19</v>
      </c>
      <c r="B22" s="72">
        <v>4769000</v>
      </c>
      <c r="C22" s="72">
        <v>8267000</v>
      </c>
      <c r="D22" s="101">
        <f t="shared" si="1"/>
        <v>13036000</v>
      </c>
      <c r="E22" s="172">
        <f t="shared" si="2"/>
        <v>3.7011904795704847E-2</v>
      </c>
      <c r="F22" s="170">
        <v>11415000</v>
      </c>
      <c r="G22" s="112">
        <v>4769000</v>
      </c>
      <c r="H22" s="72">
        <f t="shared" si="3"/>
        <v>6646000</v>
      </c>
      <c r="I22" s="170">
        <f t="shared" si="4"/>
        <v>1621000</v>
      </c>
      <c r="J22" s="172">
        <f t="shared" si="5"/>
        <v>3.7022656678238626E-2</v>
      </c>
      <c r="L22" s="161"/>
    </row>
    <row r="23" spans="1:12" ht="15" customHeight="1">
      <c r="A23" s="68" t="s">
        <v>20</v>
      </c>
      <c r="B23" s="70">
        <v>9230000</v>
      </c>
      <c r="C23" s="70">
        <v>17218000</v>
      </c>
      <c r="D23" s="74">
        <f t="shared" si="1"/>
        <v>26448000</v>
      </c>
      <c r="E23" s="171">
        <f t="shared" si="2"/>
        <v>7.509135149100965E-2</v>
      </c>
      <c r="F23" s="116">
        <v>23160000</v>
      </c>
      <c r="G23" s="114">
        <v>9230000</v>
      </c>
      <c r="H23" s="70">
        <f t="shared" si="3"/>
        <v>13930000</v>
      </c>
      <c r="I23" s="116">
        <f t="shared" si="4"/>
        <v>3288000</v>
      </c>
      <c r="J23" s="171">
        <f t="shared" si="5"/>
        <v>7.5095925452219991E-2</v>
      </c>
      <c r="L23" s="161"/>
    </row>
    <row r="24" spans="1:12" ht="15" customHeight="1">
      <c r="A24" s="69" t="s">
        <v>21</v>
      </c>
      <c r="B24" s="72">
        <v>7432000</v>
      </c>
      <c r="C24" s="72">
        <v>14163000</v>
      </c>
      <c r="D24" s="101">
        <f t="shared" si="1"/>
        <v>21595000</v>
      </c>
      <c r="E24" s="172">
        <f t="shared" si="2"/>
        <v>6.1312679047502774E-2</v>
      </c>
      <c r="F24" s="170">
        <v>18910000</v>
      </c>
      <c r="G24" s="112">
        <v>7432000</v>
      </c>
      <c r="H24" s="72">
        <f t="shared" si="3"/>
        <v>11478000</v>
      </c>
      <c r="I24" s="170">
        <f t="shared" si="4"/>
        <v>2685000</v>
      </c>
      <c r="J24" s="172">
        <f t="shared" si="5"/>
        <v>6.1323771240635851E-2</v>
      </c>
      <c r="L24" s="161"/>
    </row>
    <row r="25" spans="1:12" ht="15" customHeight="1">
      <c r="A25" s="68" t="s">
        <v>22</v>
      </c>
      <c r="B25" s="70">
        <v>8554000</v>
      </c>
      <c r="C25" s="70">
        <v>15524000</v>
      </c>
      <c r="D25" s="74">
        <f t="shared" si="1"/>
        <v>24078000</v>
      </c>
      <c r="E25" s="171">
        <f t="shared" si="2"/>
        <v>6.8362430474914179E-2</v>
      </c>
      <c r="F25" s="116">
        <v>21085000</v>
      </c>
      <c r="G25" s="114">
        <v>8554000</v>
      </c>
      <c r="H25" s="70">
        <f t="shared" si="3"/>
        <v>12531000</v>
      </c>
      <c r="I25" s="116">
        <f t="shared" si="4"/>
        <v>2993000</v>
      </c>
      <c r="J25" s="171">
        <f t="shared" si="5"/>
        <v>6.8358304403435044E-2</v>
      </c>
      <c r="L25" s="161"/>
    </row>
    <row r="26" spans="1:12" ht="15" customHeight="1">
      <c r="A26" s="69" t="s">
        <v>23</v>
      </c>
      <c r="B26" s="72">
        <v>6946000</v>
      </c>
      <c r="C26" s="101">
        <v>13898000</v>
      </c>
      <c r="D26" s="101">
        <f t="shared" si="1"/>
        <v>20844000</v>
      </c>
      <c r="E26" s="172">
        <f t="shared" si="2"/>
        <v>5.9180434455482649E-2</v>
      </c>
      <c r="F26" s="170">
        <v>18253000</v>
      </c>
      <c r="G26" s="112">
        <v>6946000</v>
      </c>
      <c r="H26" s="72">
        <f t="shared" si="3"/>
        <v>11307000</v>
      </c>
      <c r="I26" s="170">
        <f t="shared" si="4"/>
        <v>2591000</v>
      </c>
      <c r="J26" s="172">
        <f t="shared" si="5"/>
        <v>5.9176868262378952E-2</v>
      </c>
      <c r="L26" s="161"/>
    </row>
    <row r="27" spans="1:12" ht="15" customHeight="1">
      <c r="A27" s="68" t="s">
        <v>24</v>
      </c>
      <c r="B27" s="70">
        <v>3464000</v>
      </c>
      <c r="C27" s="70">
        <v>7027000</v>
      </c>
      <c r="D27" s="74">
        <f t="shared" si="1"/>
        <v>10491000</v>
      </c>
      <c r="E27" s="171">
        <f t="shared" si="2"/>
        <v>2.9786122523146635E-2</v>
      </c>
      <c r="F27" s="116">
        <v>9187000</v>
      </c>
      <c r="G27" s="114">
        <v>3464000</v>
      </c>
      <c r="H27" s="70">
        <f t="shared" si="3"/>
        <v>5723000</v>
      </c>
      <c r="I27" s="116">
        <f t="shared" si="4"/>
        <v>1304000</v>
      </c>
      <c r="J27" s="171">
        <f t="shared" si="5"/>
        <v>2.9782568974968025E-2</v>
      </c>
      <c r="L27" s="161"/>
    </row>
    <row r="28" spans="1:12" ht="15" customHeight="1">
      <c r="A28" s="69" t="s">
        <v>25</v>
      </c>
      <c r="B28" s="72">
        <v>2575000</v>
      </c>
      <c r="C28" s="72">
        <v>5376000</v>
      </c>
      <c r="D28" s="101">
        <f t="shared" si="1"/>
        <v>7951000</v>
      </c>
      <c r="E28" s="172">
        <f t="shared" si="2"/>
        <v>2.2574536286487361E-2</v>
      </c>
      <c r="F28" s="170">
        <v>6963000</v>
      </c>
      <c r="G28" s="112">
        <v>2575000</v>
      </c>
      <c r="H28" s="72">
        <f t="shared" si="3"/>
        <v>4388000</v>
      </c>
      <c r="I28" s="170">
        <f t="shared" si="4"/>
        <v>988000</v>
      </c>
      <c r="J28" s="172">
        <f t="shared" si="5"/>
        <v>2.2565320665083134E-2</v>
      </c>
      <c r="L28" s="161"/>
    </row>
    <row r="29" spans="1:12" ht="15" customHeight="1">
      <c r="A29" s="68" t="s">
        <v>26</v>
      </c>
      <c r="B29" s="70">
        <v>3022000</v>
      </c>
      <c r="C29" s="70">
        <v>5144000</v>
      </c>
      <c r="D29" s="74">
        <f t="shared" si="1"/>
        <v>8166000</v>
      </c>
      <c r="E29" s="171">
        <f t="shared" si="2"/>
        <v>2.3184965830141593E-2</v>
      </c>
      <c r="F29" s="116">
        <v>7151000</v>
      </c>
      <c r="G29" s="114">
        <v>3022000</v>
      </c>
      <c r="H29" s="70">
        <f t="shared" si="3"/>
        <v>4129000</v>
      </c>
      <c r="I29" s="116">
        <f t="shared" si="4"/>
        <v>1015000</v>
      </c>
      <c r="J29" s="171">
        <f t="shared" si="5"/>
        <v>2.3181984286497349E-2</v>
      </c>
      <c r="L29" s="161"/>
    </row>
    <row r="30" spans="1:12" ht="20.100000000000001" customHeight="1">
      <c r="A30" s="2" t="s">
        <v>27</v>
      </c>
      <c r="B30" s="75">
        <f t="shared" ref="B30:I30" si="6">SUM(B7:B29)</f>
        <v>124378000</v>
      </c>
      <c r="C30" s="75">
        <f t="shared" si="6"/>
        <v>221101000</v>
      </c>
      <c r="D30" s="75">
        <f t="shared" si="6"/>
        <v>345479000</v>
      </c>
      <c r="E30" s="173">
        <f t="shared" si="6"/>
        <v>0.98088645726567303</v>
      </c>
      <c r="F30" s="118">
        <f t="shared" si="6"/>
        <v>302532000</v>
      </c>
      <c r="G30" s="118">
        <f t="shared" si="6"/>
        <v>124378000</v>
      </c>
      <c r="H30" s="75">
        <f t="shared" si="6"/>
        <v>178154000</v>
      </c>
      <c r="I30" s="118">
        <f t="shared" si="6"/>
        <v>42947000</v>
      </c>
      <c r="J30" s="173">
        <f t="shared" si="5"/>
        <v>0.98088342773615933</v>
      </c>
      <c r="L30" s="161"/>
    </row>
    <row r="31" spans="1:12" ht="20.100000000000001" customHeight="1">
      <c r="A31" s="68" t="s">
        <v>28</v>
      </c>
      <c r="B31" s="70">
        <v>16000</v>
      </c>
      <c r="C31" s="70">
        <v>6477000</v>
      </c>
      <c r="D31" s="70">
        <f>B31+C31</f>
        <v>6493000</v>
      </c>
      <c r="E31" s="174">
        <f>D31/$D$33</f>
        <v>1.8434972218357746E-2</v>
      </c>
      <c r="F31" s="114">
        <v>5686000</v>
      </c>
      <c r="G31" s="114">
        <v>16000</v>
      </c>
      <c r="H31" s="70">
        <f>F31-G31</f>
        <v>5670000</v>
      </c>
      <c r="I31" s="114">
        <f>D31-F31</f>
        <v>807000</v>
      </c>
      <c r="J31" s="174">
        <f t="shared" si="5"/>
        <v>1.8431390462269322E-2</v>
      </c>
      <c r="L31" s="161"/>
    </row>
    <row r="32" spans="1:12" ht="15" customHeight="1">
      <c r="A32" s="69" t="s">
        <v>29</v>
      </c>
      <c r="B32" s="72">
        <v>11000</v>
      </c>
      <c r="C32" s="72">
        <v>228000</v>
      </c>
      <c r="D32" s="72">
        <f>B32+C32</f>
        <v>239000</v>
      </c>
      <c r="E32" s="175">
        <f>D32/$D$33</f>
        <v>6.7857051596912081E-4</v>
      </c>
      <c r="F32" s="112">
        <v>209000</v>
      </c>
      <c r="G32" s="112">
        <v>11000</v>
      </c>
      <c r="H32" s="72">
        <f>F32-G32</f>
        <v>198000</v>
      </c>
      <c r="I32" s="112">
        <f>D32-F32</f>
        <v>30000</v>
      </c>
      <c r="J32" s="175">
        <f t="shared" si="5"/>
        <v>6.851818015713503E-4</v>
      </c>
      <c r="L32" s="161"/>
    </row>
    <row r="33" spans="1:10" ht="20.100000000000001" customHeight="1" thickBot="1">
      <c r="A33" s="32" t="s">
        <v>33</v>
      </c>
      <c r="B33" s="71">
        <f t="shared" ref="B33:I33" si="7">SUM(B30:B32)</f>
        <v>124405000</v>
      </c>
      <c r="C33" s="71">
        <f t="shared" si="7"/>
        <v>227806000</v>
      </c>
      <c r="D33" s="71">
        <f t="shared" si="7"/>
        <v>352211000</v>
      </c>
      <c r="E33" s="176">
        <f t="shared" si="7"/>
        <v>0.99999999999999989</v>
      </c>
      <c r="F33" s="120">
        <f t="shared" si="7"/>
        <v>308427000</v>
      </c>
      <c r="G33" s="120">
        <f t="shared" si="7"/>
        <v>124405000</v>
      </c>
      <c r="H33" s="71">
        <f t="shared" si="7"/>
        <v>184022000</v>
      </c>
      <c r="I33" s="120">
        <f t="shared" si="7"/>
        <v>43784000</v>
      </c>
      <c r="J33" s="176">
        <f t="shared" si="5"/>
        <v>1</v>
      </c>
    </row>
  </sheetData>
  <mergeCells count="1">
    <mergeCell ref="G3:H3"/>
  </mergeCells>
  <printOptions horizontalCentered="1"/>
  <pageMargins left="0.75" right="0.75" top="0.5" bottom="0.5" header="0.3" footer="0.3"/>
  <pageSetup paperSize="5" scale="87" orientation="landscape" r:id="rId1"/>
  <ignoredErrors>
    <ignoredError sqref="D30:E30 H30:I30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F1107925717494DA363C8461863197E" ma:contentTypeVersion="3" ma:contentTypeDescription="Create a new document." ma:contentTypeScope="" ma:versionID="0666b6708380ce94cfb65ce431d66a17">
  <xsd:schema xmlns:xsd="http://www.w3.org/2001/XMLSchema" xmlns:xs="http://www.w3.org/2001/XMLSchema" xmlns:p="http://schemas.microsoft.com/office/2006/metadata/properties" xmlns:ns1="http://schemas.microsoft.com/sharepoint/v3" xmlns:ns2="30355ef0-b855-4ebb-a92a-a6c79f7573fd" targetNamespace="http://schemas.microsoft.com/office/2006/metadata/properties" ma:root="true" ma:fieldsID="409c78a1bd5f67095bc91f3d5ee450cd" ns1:_="" ns2:_="">
    <xsd:import namespace="http://schemas.microsoft.com/sharepoint/v3"/>
    <xsd:import namespace="30355ef0-b855-4ebb-a92a-a6c79f7573f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1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12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355ef0-b855-4ebb-a92a-a6c79f7573f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/>
</file>

<file path=customXml/itemProps1.xml><?xml version="1.0" encoding="utf-8"?>
<ds:datastoreItem xmlns:ds="http://schemas.openxmlformats.org/officeDocument/2006/customXml" ds:itemID="{D326AE44-8E03-4B62-A796-BDA5344A784B}"/>
</file>

<file path=customXml/itemProps2.xml><?xml version="1.0" encoding="utf-8"?>
<ds:datastoreItem xmlns:ds="http://schemas.openxmlformats.org/officeDocument/2006/customXml" ds:itemID="{6B5B0C54-1F66-4612-B6EE-E1A9D0B53FCA}"/>
</file>

<file path=customXml/itemProps3.xml><?xml version="1.0" encoding="utf-8"?>
<ds:datastoreItem xmlns:ds="http://schemas.openxmlformats.org/officeDocument/2006/customXml" ds:itemID="{07A969EA-7751-47FA-AECE-F08460C87997}"/>
</file>

<file path=customXml/itemProps4.xml><?xml version="1.0" encoding="utf-8"?>
<ds:datastoreItem xmlns:ds="http://schemas.openxmlformats.org/officeDocument/2006/customXml" ds:itemID="{14EA7360-A413-4A01-A6ED-285F04AA51C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Attach A-Summary</vt:lpstr>
      <vt:lpstr>Attach B-Adj to Base GF</vt:lpstr>
      <vt:lpstr>Attach C-ExpenditureAdjustments</vt:lpstr>
      <vt:lpstr>Attach D-Enroll + Tuition&amp;Fees</vt:lpstr>
      <vt:lpstr>Attach E-SUG</vt:lpstr>
      <vt:lpstr>Attach F-Compensation-Reference</vt:lpstr>
      <vt:lpstr>'Attach A-Summary'!Print_Area</vt:lpstr>
      <vt:lpstr>'Attach B-Adj to Base GF'!Print_Area</vt:lpstr>
      <vt:lpstr>'Attach C-ExpenditureAdjustments'!Print_Area</vt:lpstr>
      <vt:lpstr>'Attach D-Enroll + Tuition&amp;Fees'!Print_Area</vt:lpstr>
      <vt:lpstr>'Attach E-SUG'!Print_Area</vt:lpstr>
      <vt:lpstr>'Attach F-Compensation-Reference'!Print_Area</vt:lpstr>
    </vt:vector>
  </TitlesOfParts>
  <Manager/>
  <Company>Office of the Chancellor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Willard, Jerry</dc:creator>
  <cp:keywords/>
  <dc:description/>
  <cp:lastModifiedBy>Willard, Jerry</cp:lastModifiedBy>
  <cp:revision/>
  <cp:lastPrinted>2022-07-20T21:35:37Z</cp:lastPrinted>
  <dcterms:created xsi:type="dcterms:W3CDTF">2015-03-23T19:18:44Z</dcterms:created>
  <dcterms:modified xsi:type="dcterms:W3CDTF">2022-07-20T21:40:45Z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0x0101008F1107925717494DA363C8461863197E</vt:lpwstr>
  </property>
  <property fmtid="{D5CDD505-2E9C-101B-9397-08002B2CF9AE}" pid="3" name="Order">
    <vt:r8>100</vt:r8>
  </property>
  <property fmtid="{D5CDD505-2E9C-101B-9397-08002B2CF9AE}" pid="4" name="MediaServiceImageTags">
    <vt:lpwstr/>
  </property>
</Properties>
</file>