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su.sharepoint.com/sites/SystemBudgetOffice/Shared Documents/Budgets/2021-22_Budget/2021-22_Final_Budget/2021-22-Final-Budget-Allocations/"/>
    </mc:Choice>
  </mc:AlternateContent>
  <xr:revisionPtr revIDLastSave="1" documentId="8_{86248D52-E28E-4D5A-B097-CADEDA9D7B74}" xr6:coauthVersionLast="47" xr6:coauthVersionMax="47" xr10:uidLastSave="{0F69BCAB-31ED-4182-B74B-1FD8CDAD8014}"/>
  <bookViews>
    <workbookView xWindow="-120" yWindow="-120" windowWidth="29040" windowHeight="17640" tabRatio="702" xr2:uid="{00000000-000D-0000-FFFF-FFFF00000000}"/>
  </bookViews>
  <sheets>
    <sheet name="Attach A-Summary" sheetId="6" r:id="rId1"/>
    <sheet name="Attach B-Adj to Base Expend" sheetId="11" r:id="rId2"/>
    <sheet name="Attach C-Expend Adjust" sheetId="32" r:id="rId3"/>
    <sheet name="Attach D-Enroll + Tuition&amp;Fees" sheetId="18" r:id="rId4"/>
    <sheet name="Attach E-SUG" sheetId="15" r:id="rId5"/>
  </sheets>
  <definedNames>
    <definedName name="_xlnm.Print_Area" localSheetId="0">'Attach A-Summary'!$A$1:$H$37</definedName>
    <definedName name="_xlnm.Print_Area" localSheetId="1">'Attach B-Adj to Base Expend'!$A$1:$E$36</definedName>
    <definedName name="_xlnm.Print_Area" localSheetId="2">'Attach C-Expend Adjust'!$A$1:$K$36</definedName>
    <definedName name="_xlnm.Print_Area" localSheetId="3">'Attach D-Enroll + Tuition&amp;Fees'!$A$1:$I$36</definedName>
    <definedName name="_xlnm.Print_Area" localSheetId="4">'Attach E-SUG'!$A$1:$I$30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6" l="1"/>
  <c r="E32" i="6"/>
  <c r="E31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F8" i="15" l="1"/>
  <c r="F7" i="15"/>
  <c r="H30" i="15"/>
  <c r="I7" i="15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8" i="18"/>
  <c r="D7" i="18"/>
  <c r="J7" i="32"/>
  <c r="D8" i="32"/>
  <c r="J8" i="32"/>
  <c r="J9" i="32"/>
  <c r="J10" i="32"/>
  <c r="J11" i="32"/>
  <c r="J12" i="32"/>
  <c r="J13" i="32"/>
  <c r="D14" i="32"/>
  <c r="J14" i="32"/>
  <c r="J15" i="32"/>
  <c r="J16" i="32"/>
  <c r="D17" i="32"/>
  <c r="J17" i="32"/>
  <c r="D18" i="32"/>
  <c r="J18" i="32"/>
  <c r="J19" i="32"/>
  <c r="J20" i="32"/>
  <c r="J21" i="32"/>
  <c r="J22" i="32"/>
  <c r="J23" i="32"/>
  <c r="J24" i="32"/>
  <c r="J25" i="32"/>
  <c r="D26" i="32"/>
  <c r="J26" i="32"/>
  <c r="J27" i="32"/>
  <c r="D28" i="32"/>
  <c r="J28" i="32"/>
  <c r="I29" i="32"/>
  <c r="I30" i="32" s="1"/>
  <c r="I34" i="32" s="1"/>
  <c r="J29" i="32"/>
  <c r="C30" i="32"/>
  <c r="C34" i="32" s="1"/>
  <c r="E30" i="32"/>
  <c r="F30" i="32"/>
  <c r="F34" i="32" s="1"/>
  <c r="G30" i="32"/>
  <c r="G34" i="32" s="1"/>
  <c r="H30" i="32"/>
  <c r="K32" i="32"/>
  <c r="E33" i="32"/>
  <c r="E34" i="32" s="1"/>
  <c r="I33" i="32"/>
  <c r="H34" i="32"/>
  <c r="B29" i="18"/>
  <c r="D29" i="18" s="1"/>
  <c r="D30" i="32" l="1"/>
  <c r="D34" i="32" s="1"/>
  <c r="J30" i="32"/>
  <c r="J34" i="32" s="1"/>
  <c r="B30" i="18"/>
  <c r="B33" i="18" s="1"/>
  <c r="C30" i="18"/>
  <c r="C33" i="18" s="1"/>
  <c r="C30" i="6"/>
  <c r="B30" i="6"/>
  <c r="K24" i="32" l="1"/>
  <c r="K21" i="32"/>
  <c r="K25" i="32"/>
  <c r="K29" i="32"/>
  <c r="K11" i="32"/>
  <c r="K16" i="32"/>
  <c r="K22" i="32"/>
  <c r="K9" i="32"/>
  <c r="K8" i="32"/>
  <c r="K33" i="32"/>
  <c r="K14" i="32"/>
  <c r="K13" i="32"/>
  <c r="K12" i="32"/>
  <c r="K10" i="32"/>
  <c r="K19" i="32"/>
  <c r="K18" i="32"/>
  <c r="K27" i="32"/>
  <c r="K17" i="32"/>
  <c r="K15" i="32"/>
  <c r="K23" i="32"/>
  <c r="K31" i="32"/>
  <c r="K26" i="32"/>
  <c r="K20" i="32"/>
  <c r="K28" i="32"/>
  <c r="B30" i="32" l="1"/>
  <c r="B34" i="32" s="1"/>
  <c r="K7" i="32"/>
  <c r="K30" i="32" l="1"/>
  <c r="K34" i="32" s="1"/>
  <c r="I29" i="18" l="1"/>
  <c r="F7" i="18"/>
  <c r="D33" i="11" l="1"/>
  <c r="D31" i="11"/>
  <c r="C30" i="11" l="1"/>
  <c r="C34" i="11" s="1"/>
  <c r="E7" i="15" l="1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G12" i="18" l="1"/>
  <c r="I32" i="18" l="1"/>
  <c r="G33" i="6" s="1"/>
  <c r="F32" i="18"/>
  <c r="I31" i="18"/>
  <c r="G31" i="6" s="1"/>
  <c r="F31" i="18"/>
  <c r="H30" i="18"/>
  <c r="H33" i="18" s="1"/>
  <c r="G30" i="18"/>
  <c r="G33" i="18" s="1"/>
  <c r="E30" i="18"/>
  <c r="E33" i="18" s="1"/>
  <c r="D30" i="18"/>
  <c r="D33" i="18" s="1"/>
  <c r="G29" i="6"/>
  <c r="F29" i="18"/>
  <c r="I28" i="18"/>
  <c r="G28" i="6" s="1"/>
  <c r="F28" i="18"/>
  <c r="I27" i="18"/>
  <c r="G27" i="6" s="1"/>
  <c r="F27" i="18"/>
  <c r="I26" i="18"/>
  <c r="G26" i="6" s="1"/>
  <c r="F26" i="18"/>
  <c r="I25" i="18"/>
  <c r="G25" i="6" s="1"/>
  <c r="F25" i="18"/>
  <c r="I24" i="18"/>
  <c r="G24" i="6" s="1"/>
  <c r="F24" i="18"/>
  <c r="I23" i="18"/>
  <c r="G23" i="6" s="1"/>
  <c r="F23" i="18"/>
  <c r="I22" i="18"/>
  <c r="G22" i="6" s="1"/>
  <c r="F22" i="18"/>
  <c r="I21" i="18"/>
  <c r="G21" i="6" s="1"/>
  <c r="F21" i="18"/>
  <c r="I20" i="18"/>
  <c r="G20" i="6" s="1"/>
  <c r="F20" i="18"/>
  <c r="I19" i="18"/>
  <c r="G19" i="6" s="1"/>
  <c r="F19" i="18"/>
  <c r="I18" i="18"/>
  <c r="G18" i="6" s="1"/>
  <c r="F18" i="18"/>
  <c r="I17" i="18"/>
  <c r="G17" i="6" s="1"/>
  <c r="F17" i="18"/>
  <c r="I16" i="18"/>
  <c r="G16" i="6" s="1"/>
  <c r="F16" i="18"/>
  <c r="I15" i="18"/>
  <c r="G15" i="6" s="1"/>
  <c r="F15" i="18"/>
  <c r="I14" i="18"/>
  <c r="G14" i="6" s="1"/>
  <c r="F14" i="18"/>
  <c r="I13" i="18"/>
  <c r="G13" i="6" s="1"/>
  <c r="F13" i="18"/>
  <c r="I12" i="18"/>
  <c r="G12" i="6" s="1"/>
  <c r="F12" i="18"/>
  <c r="I11" i="18"/>
  <c r="G11" i="6" s="1"/>
  <c r="F11" i="18"/>
  <c r="I10" i="18"/>
  <c r="G10" i="6" s="1"/>
  <c r="F10" i="18"/>
  <c r="I9" i="18"/>
  <c r="G9" i="6" s="1"/>
  <c r="F9" i="18"/>
  <c r="I8" i="18"/>
  <c r="G8" i="6" s="1"/>
  <c r="F8" i="18"/>
  <c r="I7" i="18"/>
  <c r="G7" i="6" s="1"/>
  <c r="F30" i="18" l="1"/>
  <c r="F33" i="18" s="1"/>
  <c r="I30" i="18"/>
  <c r="I33" i="18" s="1"/>
  <c r="E33" i="11" l="1"/>
  <c r="D34" i="6" s="1"/>
  <c r="E32" i="11"/>
  <c r="D32" i="6" s="1"/>
  <c r="E31" i="11"/>
  <c r="D31" i="6" s="1"/>
  <c r="E29" i="11"/>
  <c r="D29" i="6" s="1"/>
  <c r="E28" i="11"/>
  <c r="D28" i="6" s="1"/>
  <c r="E27" i="11"/>
  <c r="D27" i="6" s="1"/>
  <c r="E26" i="11"/>
  <c r="D26" i="6" s="1"/>
  <c r="E25" i="11"/>
  <c r="D25" i="6" s="1"/>
  <c r="E24" i="11"/>
  <c r="D24" i="6" s="1"/>
  <c r="E23" i="11"/>
  <c r="D23" i="6" s="1"/>
  <c r="E22" i="11"/>
  <c r="D22" i="6" s="1"/>
  <c r="E21" i="11"/>
  <c r="D21" i="6" s="1"/>
  <c r="E20" i="11"/>
  <c r="D20" i="6" s="1"/>
  <c r="E19" i="11"/>
  <c r="D19" i="6" s="1"/>
  <c r="E18" i="11"/>
  <c r="D18" i="6" s="1"/>
  <c r="E17" i="11"/>
  <c r="D17" i="6" s="1"/>
  <c r="E16" i="11"/>
  <c r="D16" i="6" s="1"/>
  <c r="E15" i="11"/>
  <c r="D15" i="6" s="1"/>
  <c r="E14" i="11"/>
  <c r="D14" i="6" s="1"/>
  <c r="E13" i="11"/>
  <c r="D13" i="6" s="1"/>
  <c r="E12" i="11"/>
  <c r="D12" i="6" s="1"/>
  <c r="E11" i="11"/>
  <c r="D11" i="6" s="1"/>
  <c r="E10" i="11"/>
  <c r="D10" i="6" s="1"/>
  <c r="E9" i="11"/>
  <c r="D9" i="6" s="1"/>
  <c r="E8" i="11"/>
  <c r="D8" i="6" s="1"/>
  <c r="E7" i="11"/>
  <c r="D7" i="6" s="1"/>
  <c r="F7" i="6" s="1"/>
  <c r="H7" i="6" s="1"/>
  <c r="D30" i="6" l="1"/>
  <c r="D36" i="6" s="1"/>
  <c r="F21" i="6"/>
  <c r="H21" i="6" s="1"/>
  <c r="F29" i="6"/>
  <c r="H29" i="6" s="1"/>
  <c r="F8" i="6"/>
  <c r="F13" i="6"/>
  <c r="H13" i="6" s="1"/>
  <c r="F24" i="6"/>
  <c r="H24" i="6" s="1"/>
  <c r="F15" i="6"/>
  <c r="H15" i="6" s="1"/>
  <c r="F16" i="6"/>
  <c r="H16" i="6" s="1"/>
  <c r="F25" i="6"/>
  <c r="H25" i="6" s="1"/>
  <c r="F19" i="6"/>
  <c r="H19" i="6" s="1"/>
  <c r="F28" i="6"/>
  <c r="H28" i="6" s="1"/>
  <c r="F17" i="6"/>
  <c r="H17" i="6" s="1"/>
  <c r="F20" i="6"/>
  <c r="H20" i="6" s="1"/>
  <c r="F33" i="6"/>
  <c r="H33" i="6" s="1"/>
  <c r="F10" i="6"/>
  <c r="H10" i="6" s="1"/>
  <c r="F22" i="6"/>
  <c r="H22" i="6" s="1"/>
  <c r="F12" i="6"/>
  <c r="H12" i="6" s="1"/>
  <c r="F34" i="6"/>
  <c r="H34" i="6" s="1"/>
  <c r="F11" i="6"/>
  <c r="H11" i="6" s="1"/>
  <c r="F23" i="6"/>
  <c r="H23" i="6" s="1"/>
  <c r="F35" i="6"/>
  <c r="H35" i="6" s="1"/>
  <c r="F32" i="6"/>
  <c r="H32" i="6" s="1"/>
  <c r="F31" i="6"/>
  <c r="H31" i="6" s="1"/>
  <c r="E30" i="11"/>
  <c r="E34" i="11" s="1"/>
  <c r="F27" i="6"/>
  <c r="H27" i="6" s="1"/>
  <c r="F9" i="6"/>
  <c r="H9" i="6" s="1"/>
  <c r="F14" i="6" l="1"/>
  <c r="H14" i="6" s="1"/>
  <c r="F26" i="6"/>
  <c r="H26" i="6" s="1"/>
  <c r="F18" i="6"/>
  <c r="H18" i="6" s="1"/>
  <c r="H8" i="6"/>
  <c r="H30" i="6" l="1"/>
  <c r="F30" i="6"/>
  <c r="F36" i="6" s="1"/>
  <c r="D30" i="11"/>
  <c r="D34" i="11" s="1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B30" i="11"/>
  <c r="H36" i="6" l="1"/>
  <c r="G30" i="15" l="1"/>
  <c r="B34" i="11" l="1"/>
  <c r="D30" i="15" l="1"/>
  <c r="B4" i="15"/>
  <c r="F23" i="15" l="1"/>
  <c r="F11" i="15"/>
  <c r="F26" i="15"/>
  <c r="F22" i="15"/>
  <c r="F18" i="15"/>
  <c r="F14" i="15"/>
  <c r="F10" i="15"/>
  <c r="F27" i="15"/>
  <c r="F19" i="15"/>
  <c r="F29" i="15"/>
  <c r="F25" i="15"/>
  <c r="F21" i="15"/>
  <c r="F17" i="15"/>
  <c r="F13" i="15"/>
  <c r="F9" i="15"/>
  <c r="F15" i="15"/>
  <c r="F28" i="15"/>
  <c r="F24" i="15"/>
  <c r="F20" i="15"/>
  <c r="F16" i="15"/>
  <c r="F12" i="15"/>
  <c r="C30" i="15"/>
  <c r="E30" i="15" l="1"/>
  <c r="I16" i="15"/>
  <c r="I24" i="15"/>
  <c r="I15" i="15"/>
  <c r="I13" i="15"/>
  <c r="I21" i="15"/>
  <c r="I29" i="15"/>
  <c r="I27" i="15"/>
  <c r="I14" i="15"/>
  <c r="I22" i="15"/>
  <c r="I11" i="15"/>
  <c r="F30" i="15"/>
  <c r="I8" i="15"/>
  <c r="I12" i="15"/>
  <c r="I20" i="15"/>
  <c r="I28" i="15"/>
  <c r="I9" i="15"/>
  <c r="I17" i="15"/>
  <c r="I25" i="15"/>
  <c r="I19" i="15"/>
  <c r="I10" i="15"/>
  <c r="I18" i="15"/>
  <c r="I26" i="15"/>
  <c r="I23" i="15"/>
  <c r="E30" i="6" l="1"/>
  <c r="G30" i="6"/>
  <c r="B36" i="6" l="1"/>
  <c r="B30" i="15"/>
  <c r="C36" i="6" l="1"/>
  <c r="G36" i="6" l="1"/>
  <c r="E36" i="6" l="1"/>
</calcChain>
</file>

<file path=xl/sharedStrings.xml><?xml version="1.0" encoding="utf-8"?>
<sst xmlns="http://schemas.openxmlformats.org/spreadsheetml/2006/main" count="214" uniqueCount="100">
  <si>
    <t>ATTACHMENT A - Operating Budget Sources</t>
  </si>
  <si>
    <t>Coded Memo B 2021-02</t>
  </si>
  <si>
    <t>2021-22 Final Budget Allocations</t>
  </si>
  <si>
    <t>General Fund</t>
  </si>
  <si>
    <t>Tuition &amp; Fees</t>
  </si>
  <si>
    <t>2020-21
Gross
Operating Budget</t>
  </si>
  <si>
    <t>2020-21
General Fund</t>
  </si>
  <si>
    <t>2021-22
General Fund
Increase for Expenditures</t>
  </si>
  <si>
    <t>Total
2021-22
General Fund</t>
  </si>
  <si>
    <t>2021-22
Estimated
Gross Tuition &amp;
Fee Revenue</t>
  </si>
  <si>
    <t>2021-22
Gross
Operating Budget</t>
  </si>
  <si>
    <t>(Coded Memo
B 2020-01)</t>
  </si>
  <si>
    <t>(Attach. B, Col. 4)</t>
  </si>
  <si>
    <t>(Attach. C, Col. 10)</t>
  </si>
  <si>
    <t>(Sum of Cols. 2-4)</t>
  </si>
  <si>
    <t>(Cols. 5 + 6)</t>
  </si>
  <si>
    <t>Bakersfield</t>
  </si>
  <si>
    <t>Channel Islands</t>
  </si>
  <si>
    <t>Chico</t>
  </si>
  <si>
    <t>Dominguez Hills</t>
  </si>
  <si>
    <t>East Bay</t>
  </si>
  <si>
    <t>Fresno</t>
  </si>
  <si>
    <t>Fullerton</t>
  </si>
  <si>
    <t>Humboldt</t>
  </si>
  <si>
    <t>Long Beach</t>
  </si>
  <si>
    <t>Los Angeles</t>
  </si>
  <si>
    <t>Maritime</t>
  </si>
  <si>
    <t>Monterey Bay</t>
  </si>
  <si>
    <t>Northridge</t>
  </si>
  <si>
    <t>Pomona</t>
  </si>
  <si>
    <t>Sacramento</t>
  </si>
  <si>
    <t>San Bernardino</t>
  </si>
  <si>
    <t>San Diego</t>
  </si>
  <si>
    <t>San Francisco</t>
  </si>
  <si>
    <t>San Jose</t>
  </si>
  <si>
    <t>San Luis Obispo</t>
  </si>
  <si>
    <t>San Marcos</t>
  </si>
  <si>
    <t>Sonoma</t>
  </si>
  <si>
    <t>Stanislaus</t>
  </si>
  <si>
    <t>Campus Total</t>
  </si>
  <si>
    <t>Chancellor's Office &amp; Systemwide Programs</t>
  </si>
  <si>
    <t>Center for California Studies</t>
  </si>
  <si>
    <t>Summer Arts</t>
  </si>
  <si>
    <t xml:space="preserve">Systemwide Provisions </t>
  </si>
  <si>
    <t>Systemwide Capital &amp; Infrastructure</t>
  </si>
  <si>
    <t>CSU System Total</t>
  </si>
  <si>
    <t>ATTACHMENT B - Revisions to 2020-21 Expenditures (Uses)</t>
  </si>
  <si>
    <t>2020-21
State Funded Retirement Adjustment</t>
  </si>
  <si>
    <r>
      <t>2020-21 Compensation Adjustment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</si>
  <si>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(Sum Cols. 1-3)</t>
  </si>
  <si>
    <t>ATTACHMENT C - 2021-22 Expenditure Adjustments (Uses)</t>
  </si>
  <si>
    <t>Employer-Paid Health 
Premiums</t>
  </si>
  <si>
    <t>Operations &amp; Maintenance of New Facilities</t>
  </si>
  <si>
    <r>
      <t>2021-22 Compensation Adjustment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</si>
  <si>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AB 1460 Ethnic Studies</t>
  </si>
  <si>
    <t>Restoration of
2020-21
General Fund
Reduction</t>
  </si>
  <si>
    <t>Graduation Initiative 2025</t>
  </si>
  <si>
    <t>Systemwide Priorities</t>
  </si>
  <si>
    <t>2021-22 State University Grant 5% Redistribution</t>
  </si>
  <si>
    <t>2021-22  Expenditure Adjustments</t>
  </si>
  <si>
    <t>(Attach. E, Col. 4)</t>
  </si>
  <si>
    <t>(Sum Cols. 1-9)</t>
  </si>
  <si>
    <t>ATTACHMENT D - 2021-22 Enrollment and Tuition &amp; Fee Revenue (Sources)</t>
  </si>
  <si>
    <t>Enrollment</t>
  </si>
  <si>
    <t>Tuition</t>
  </si>
  <si>
    <t>2021-22
Estimated
Total FTES</t>
  </si>
  <si>
    <t>2021-22
Gross Tuition Revenue</t>
  </si>
  <si>
    <t>2021-22
Other Fee
Revenue</t>
  </si>
  <si>
    <t xml:space="preserve"> (Campus Reported, 2020-21 FIRMS Budget)</t>
  </si>
  <si>
    <t>ATTACHMENT E - 2021-22 State University Grants (Uses)</t>
  </si>
  <si>
    <t>Data Points for Reference</t>
  </si>
  <si>
    <t>2020-21 SUG</t>
  </si>
  <si>
    <t xml:space="preserve">2021-22 Preliminary Budget SUG </t>
  </si>
  <si>
    <t>Redistribution
of  5%</t>
  </si>
  <si>
    <t>2021-22 SUG Adjustment</t>
  </si>
  <si>
    <t>2021-22 Final Budget SUG</t>
  </si>
  <si>
    <t>% of SUG Eligible Population 2020-21</t>
  </si>
  <si>
    <t>% of SUG Eligible Population 2021-22</t>
  </si>
  <si>
    <t>(Coded Memo 
B 2020-01, Attach. C)</t>
  </si>
  <si>
    <t>(95% of
2020-21 SUG)</t>
  </si>
  <si>
    <t>(based on change in relative need)</t>
  </si>
  <si>
    <t>(Cols. 2+3 - Col. 1)</t>
  </si>
  <si>
    <t>(Cols. 2 + 3)</t>
  </si>
  <si>
    <t>(Col. 5 / Col. 1)</t>
  </si>
  <si>
    <t>(10)</t>
  </si>
  <si>
    <t>2020-21 Resident
FTES Target</t>
  </si>
  <si>
    <t>2021-22
Resident
FTES Target Increase</t>
  </si>
  <si>
    <t>(Sum Col. 6-7)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</si>
  <si>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Compensation increase for Unit 8 finalized in 2020-21. Total recurring cost is $2.3 million, half reflected in 2020-21
  (Attachment B), other half in 2021-22 (Attachment C). </t>
    </r>
  </si>
  <si>
    <t>(Attach. D, Col. 8)</t>
  </si>
  <si>
    <r>
      <t>2020-21
Nonresident FTES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</si>
  <si>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(Sum Col. 3-4)</t>
  </si>
  <si>
    <t>2021-22
Resident
FTES Target</t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</si>
  <si>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>Equal to campus reported actual 2020-21 nonresident FTES.</t>
    </r>
  </si>
  <si>
    <r>
      <t>Chancellor's Office &amp; Systemwide Programs</t>
    </r>
    <r>
      <rPr>
        <vertAlign val="superscript"/>
        <sz val="11"/>
        <rFont val="Calibri"/>
        <family val="2"/>
        <scheme val="minor"/>
      </rPr>
      <t>2</t>
    </r>
  </si>
  <si>
    <t>Other Program Adjustments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</si>
  <si>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Compensation increase for Unit 8 finalized in 2020-21. Total recurring cost is $2.3 million, half reflected in 2020-21 (Attachment B), other half in 2021-22 (Attachment C).</t>
    </r>
    <r>
      <rPr>
        <strike/>
        <sz val="10"/>
        <color theme="1"/>
        <rFont val="Calibri"/>
        <family val="2"/>
        <scheme val="minor"/>
      </rPr>
      <t xml:space="preserve"> </t>
    </r>
  </si>
  <si>
    <t>Revisions to
2020-21
General Fund
Expenditures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</si>
  <si>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Reported Systemwide Programs revenue is for International Programs (660 FTES), CalStateTEACH (659 FTES) and CalState Apply application fees.</t>
    </r>
  </si>
  <si>
    <t xml:space="preserve">2021-22 SUG Total as a % of Prior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</si>
</sst>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_);\(0\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MS Sans Serif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Geneva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 tint="-0.24994659260841701"/>
      </left>
      <right/>
      <top/>
      <bottom style="thin">
        <color indexed="64"/>
      </bottom>
      <diagonal/>
    </border>
    <border>
      <left/>
      <right style="thick">
        <color theme="0" tint="-0.24994659260841701"/>
      </right>
      <top/>
      <bottom style="thin">
        <color indexed="64"/>
      </bottom>
      <diagonal/>
    </border>
    <border>
      <left style="thick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/>
      <top style="thin">
        <color indexed="64"/>
      </top>
      <bottom/>
      <diagonal/>
    </border>
    <border>
      <left/>
      <right style="thick">
        <color theme="0" tint="-0.24994659260841701"/>
      </right>
      <top style="thin">
        <color indexed="64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ck">
        <color theme="0" tint="-0.24994659260841701"/>
      </right>
      <top/>
      <bottom style="thin">
        <color indexed="64"/>
      </bottom>
      <diagonal/>
    </border>
    <border>
      <left style="medium">
        <color auto="1"/>
      </left>
      <right style="thick">
        <color theme="0" tint="-0.24994659260841701"/>
      </right>
      <top style="thin">
        <color auto="1"/>
      </top>
      <bottom style="thin">
        <color indexed="64"/>
      </bottom>
      <diagonal/>
    </border>
  </borders>
  <cellStyleXfs count="60">
    <xf numFmtId="0" fontId="0" fillId="0" borderId="0"/>
    <xf numFmtId="0" fontId="3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71">
    <xf numFmtId="0" fontId="0" fillId="0" borderId="0" xfId="0"/>
    <xf numFmtId="3" fontId="8" fillId="0" borderId="0" xfId="0" applyNumberFormat="1" applyFont="1"/>
    <xf numFmtId="37" fontId="2" fillId="0" borderId="1" xfId="0" applyNumberFormat="1" applyFont="1" applyBorder="1"/>
    <xf numFmtId="37" fontId="8" fillId="0" borderId="0" xfId="0" applyNumberFormat="1" applyFont="1"/>
    <xf numFmtId="37" fontId="0" fillId="0" borderId="0" xfId="0" applyNumberFormat="1" applyFont="1" applyFill="1" applyBorder="1"/>
    <xf numFmtId="37" fontId="0" fillId="0" borderId="0" xfId="0" applyNumberFormat="1" applyFont="1"/>
    <xf numFmtId="37" fontId="0" fillId="0" borderId="0" xfId="0" applyNumberFormat="1" applyFont="1" applyAlignment="1">
      <alignment horizontal="center"/>
    </xf>
    <xf numFmtId="37" fontId="0" fillId="0" borderId="0" xfId="0" applyNumberFormat="1" applyFont="1" applyBorder="1"/>
    <xf numFmtId="5" fontId="0" fillId="0" borderId="0" xfId="0" applyNumberFormat="1" applyFont="1"/>
    <xf numFmtId="37" fontId="0" fillId="0" borderId="0" xfId="0" applyNumberFormat="1" applyFont="1" applyFill="1"/>
    <xf numFmtId="0" fontId="0" fillId="0" borderId="0" xfId="0" applyFont="1"/>
    <xf numFmtId="37" fontId="8" fillId="0" borderId="0" xfId="0" applyNumberFormat="1" applyFont="1" applyFill="1"/>
    <xf numFmtId="37" fontId="0" fillId="0" borderId="0" xfId="0" applyNumberFormat="1" applyFont="1" applyFill="1" applyAlignment="1">
      <alignment horizontal="center"/>
    </xf>
    <xf numFmtId="5" fontId="2" fillId="0" borderId="1" xfId="0" applyNumberFormat="1" applyFont="1" applyFill="1" applyBorder="1"/>
    <xf numFmtId="37" fontId="0" fillId="2" borderId="0" xfId="0" applyNumberFormat="1" applyFont="1" applyFill="1"/>
    <xf numFmtId="37" fontId="0" fillId="0" borderId="0" xfId="0" applyNumberFormat="1" applyFont="1" applyBorder="1" applyAlignment="1">
      <alignment horizontal="center"/>
    </xf>
    <xf numFmtId="37" fontId="0" fillId="0" borderId="0" xfId="0" applyNumberFormat="1" applyFont="1" applyFill="1" applyBorder="1" applyAlignment="1">
      <alignment horizontal="center"/>
    </xf>
    <xf numFmtId="37" fontId="0" fillId="0" borderId="3" xfId="0" applyNumberFormat="1" applyFont="1" applyFill="1" applyBorder="1"/>
    <xf numFmtId="5" fontId="0" fillId="2" borderId="0" xfId="0" applyNumberFormat="1" applyFont="1" applyFill="1"/>
    <xf numFmtId="5" fontId="0" fillId="2" borderId="0" xfId="0" applyNumberFormat="1" applyFont="1" applyFill="1" applyBorder="1"/>
    <xf numFmtId="5" fontId="16" fillId="0" borderId="0" xfId="0" applyNumberFormat="1" applyFont="1" applyFill="1" applyAlignment="1"/>
    <xf numFmtId="37" fontId="8" fillId="0" borderId="0" xfId="0" applyNumberFormat="1" applyFont="1" applyBorder="1"/>
    <xf numFmtId="0" fontId="0" fillId="0" borderId="0" xfId="0" applyFont="1" applyBorder="1"/>
    <xf numFmtId="37" fontId="8" fillId="0" borderId="0" xfId="0" applyNumberFormat="1" applyFont="1" applyFill="1" applyAlignment="1">
      <alignment horizontal="right"/>
    </xf>
    <xf numFmtId="0" fontId="18" fillId="0" borderId="0" xfId="58" applyFont="1" applyFill="1" applyAlignment="1">
      <alignment horizontal="right" vertical="center"/>
    </xf>
    <xf numFmtId="0" fontId="19" fillId="0" borderId="0" xfId="0" applyFont="1"/>
    <xf numFmtId="37" fontId="21" fillId="0" borderId="0" xfId="0" applyNumberFormat="1" applyFont="1"/>
    <xf numFmtId="5" fontId="2" fillId="0" borderId="2" xfId="0" applyNumberFormat="1" applyFont="1" applyBorder="1"/>
    <xf numFmtId="37" fontId="2" fillId="0" borderId="3" xfId="0" applyNumberFormat="1" applyFont="1" applyFill="1" applyBorder="1" applyAlignment="1">
      <alignment horizontal="center" wrapText="1"/>
    </xf>
    <xf numFmtId="37" fontId="11" fillId="0" borderId="3" xfId="0" applyNumberFormat="1" applyFont="1" applyFill="1" applyBorder="1" applyAlignment="1">
      <alignment horizontal="center" wrapText="1"/>
    </xf>
    <xf numFmtId="0" fontId="0" fillId="0" borderId="3" xfId="0" applyFont="1" applyBorder="1"/>
    <xf numFmtId="37" fontId="0" fillId="0" borderId="3" xfId="0" applyNumberFormat="1" applyFont="1" applyBorder="1" applyAlignment="1">
      <alignment horizontal="center" wrapText="1"/>
    </xf>
    <xf numFmtId="37" fontId="0" fillId="0" borderId="1" xfId="0" applyNumberFormat="1" applyFont="1" applyBorder="1" applyAlignment="1">
      <alignment horizontal="center" wrapText="1"/>
    </xf>
    <xf numFmtId="37" fontId="0" fillId="0" borderId="1" xfId="0" applyNumberFormat="1" applyFont="1" applyFill="1" applyBorder="1"/>
    <xf numFmtId="0" fontId="19" fillId="0" borderId="1" xfId="0" applyFont="1" applyBorder="1"/>
    <xf numFmtId="37" fontId="15" fillId="0" borderId="0" xfId="0" applyNumberFormat="1" applyFont="1" applyBorder="1" applyAlignment="1"/>
    <xf numFmtId="37" fontId="22" fillId="0" borderId="0" xfId="0" applyNumberFormat="1" applyFont="1" applyFill="1"/>
    <xf numFmtId="5" fontId="0" fillId="0" borderId="0" xfId="0" applyNumberFormat="1" applyFont="1" applyFill="1"/>
    <xf numFmtId="7" fontId="0" fillId="0" borderId="0" xfId="0" applyNumberFormat="1" applyFont="1"/>
    <xf numFmtId="44" fontId="0" fillId="0" borderId="0" xfId="59" applyFont="1"/>
    <xf numFmtId="165" fontId="1" fillId="0" borderId="0" xfId="57" applyNumberFormat="1" applyFont="1" applyFill="1" applyBorder="1" applyAlignment="1">
      <alignment horizontal="center"/>
    </xf>
    <xf numFmtId="9" fontId="0" fillId="2" borderId="0" xfId="56" applyFont="1" applyFill="1" applyBorder="1" applyAlignment="1">
      <alignment horizontal="center"/>
    </xf>
    <xf numFmtId="9" fontId="0" fillId="0" borderId="0" xfId="56" applyFont="1" applyFill="1" applyBorder="1" applyAlignment="1">
      <alignment horizontal="center"/>
    </xf>
    <xf numFmtId="9" fontId="2" fillId="0" borderId="2" xfId="56" applyFont="1" applyFill="1" applyBorder="1" applyAlignment="1">
      <alignment horizontal="center"/>
    </xf>
    <xf numFmtId="5" fontId="19" fillId="0" borderId="0" xfId="0" applyNumberFormat="1" applyFont="1"/>
    <xf numFmtId="37" fontId="2" fillId="0" borderId="3" xfId="0" applyNumberFormat="1" applyFont="1" applyBorder="1" applyAlignment="1">
      <alignment horizontal="center" wrapText="1"/>
    </xf>
    <xf numFmtId="37" fontId="0" fillId="0" borderId="4" xfId="0" applyNumberFormat="1" applyFont="1" applyBorder="1" applyAlignment="1">
      <alignment horizontal="center"/>
    </xf>
    <xf numFmtId="37" fontId="2" fillId="0" borderId="5" xfId="0" applyNumberFormat="1" applyFont="1" applyFill="1" applyBorder="1" applyAlignment="1">
      <alignment horizontal="center" wrapText="1"/>
    </xf>
    <xf numFmtId="37" fontId="0" fillId="0" borderId="4" xfId="0" applyNumberFormat="1" applyFont="1" applyFill="1" applyBorder="1" applyAlignment="1">
      <alignment horizontal="center"/>
    </xf>
    <xf numFmtId="5" fontId="2" fillId="0" borderId="2" xfId="0" applyNumberFormat="1" applyFont="1" applyFill="1" applyBorder="1"/>
    <xf numFmtId="37" fontId="0" fillId="0" borderId="8" xfId="0" applyNumberFormat="1" applyFont="1" applyBorder="1" applyAlignment="1">
      <alignment horizontal="center"/>
    </xf>
    <xf numFmtId="37" fontId="2" fillId="0" borderId="13" xfId="0" applyNumberFormat="1" applyFont="1" applyFill="1" applyBorder="1" applyAlignment="1">
      <alignment horizontal="center" wrapText="1"/>
    </xf>
    <xf numFmtId="37" fontId="12" fillId="0" borderId="9" xfId="0" applyNumberFormat="1" applyFont="1" applyFill="1" applyBorder="1" applyAlignment="1">
      <alignment horizontal="center" vertical="center" wrapText="1"/>
    </xf>
    <xf numFmtId="37" fontId="12" fillId="0" borderId="1" xfId="0" applyNumberFormat="1" applyFont="1" applyFill="1" applyBorder="1" applyAlignment="1">
      <alignment horizontal="center" vertical="center" wrapText="1"/>
    </xf>
    <xf numFmtId="37" fontId="11" fillId="0" borderId="5" xfId="0" applyNumberFormat="1" applyFont="1" applyFill="1" applyBorder="1" applyAlignment="1">
      <alignment horizontal="center" wrapText="1"/>
    </xf>
    <xf numFmtId="10" fontId="0" fillId="2" borderId="4" xfId="0" applyNumberFormat="1" applyFont="1" applyFill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37" fontId="0" fillId="2" borderId="0" xfId="0" applyNumberFormat="1" applyFill="1"/>
    <xf numFmtId="37" fontId="0" fillId="0" borderId="0" xfId="0" applyNumberFormat="1"/>
    <xf numFmtId="37" fontId="0" fillId="2" borderId="0" xfId="0" applyNumberFormat="1" applyFill="1" applyAlignment="1">
      <alignment horizontal="right" indent="1"/>
    </xf>
    <xf numFmtId="5" fontId="2" fillId="0" borderId="2" xfId="0" applyNumberFormat="1" applyFont="1" applyBorder="1" applyAlignment="1">
      <alignment horizontal="right" indent="1"/>
    </xf>
    <xf numFmtId="37" fontId="0" fillId="0" borderId="0" xfId="0" applyNumberFormat="1" applyAlignment="1">
      <alignment horizontal="right" indent="1"/>
    </xf>
    <xf numFmtId="5" fontId="0" fillId="2" borderId="0" xfId="0" applyNumberFormat="1" applyFill="1" applyAlignment="1">
      <alignment horizontal="right" indent="1"/>
    </xf>
    <xf numFmtId="37" fontId="10" fillId="2" borderId="0" xfId="0" applyNumberFormat="1" applyFont="1" applyFill="1" applyAlignment="1">
      <alignment horizontal="right" indent="1"/>
    </xf>
    <xf numFmtId="5" fontId="2" fillId="0" borderId="1" xfId="0" applyNumberFormat="1" applyFont="1" applyBorder="1" applyAlignment="1">
      <alignment horizontal="right" indent="1"/>
    </xf>
    <xf numFmtId="37" fontId="2" fillId="0" borderId="5" xfId="0" applyNumberFormat="1" applyFont="1" applyBorder="1" applyAlignment="1">
      <alignment horizontal="center" wrapText="1"/>
    </xf>
    <xf numFmtId="37" fontId="0" fillId="2" borderId="4" xfId="0" applyNumberFormat="1" applyFill="1" applyBorder="1" applyAlignment="1">
      <alignment horizontal="right" indent="1"/>
    </xf>
    <xf numFmtId="5" fontId="2" fillId="0" borderId="7" xfId="0" applyNumberFormat="1" applyFont="1" applyBorder="1" applyAlignment="1">
      <alignment horizontal="right" indent="1"/>
    </xf>
    <xf numFmtId="5" fontId="0" fillId="2" borderId="4" xfId="0" applyNumberFormat="1" applyFill="1" applyBorder="1" applyAlignment="1">
      <alignment horizontal="right" indent="1"/>
    </xf>
    <xf numFmtId="37" fontId="0" fillId="0" borderId="4" xfId="0" applyNumberFormat="1" applyBorder="1" applyAlignment="1">
      <alignment horizontal="right" indent="1"/>
    </xf>
    <xf numFmtId="37" fontId="10" fillId="2" borderId="4" xfId="0" applyNumberFormat="1" applyFont="1" applyFill="1" applyBorder="1" applyAlignment="1">
      <alignment horizontal="right" indent="1"/>
    </xf>
    <xf numFmtId="5" fontId="2" fillId="0" borderId="6" xfId="0" applyNumberFormat="1" applyFont="1" applyBorder="1" applyAlignment="1">
      <alignment horizontal="right" indent="1"/>
    </xf>
    <xf numFmtId="37" fontId="12" fillId="0" borderId="1" xfId="0" applyNumberFormat="1" applyFont="1" applyFill="1" applyBorder="1" applyAlignment="1">
      <alignment horizontal="center" vertical="center"/>
    </xf>
    <xf numFmtId="37" fontId="2" fillId="0" borderId="0" xfId="0" applyNumberFormat="1" applyFont="1"/>
    <xf numFmtId="37" fontId="13" fillId="0" borderId="0" xfId="0" applyNumberFormat="1" applyFont="1"/>
    <xf numFmtId="37" fontId="0" fillId="0" borderId="0" xfId="0" applyNumberFormat="1" applyAlignment="1">
      <alignment horizontal="center"/>
    </xf>
    <xf numFmtId="37" fontId="11" fillId="0" borderId="3" xfId="0" applyNumberFormat="1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37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5" fontId="0" fillId="2" borderId="0" xfId="0" applyNumberFormat="1" applyFill="1"/>
    <xf numFmtId="5" fontId="0" fillId="0" borderId="0" xfId="0" applyNumberFormat="1"/>
    <xf numFmtId="5" fontId="2" fillId="0" borderId="1" xfId="0" applyNumberFormat="1" applyFont="1" applyBorder="1"/>
    <xf numFmtId="37" fontId="2" fillId="0" borderId="1" xfId="0" applyNumberFormat="1" applyFont="1" applyBorder="1" applyAlignment="1">
      <alignment horizontal="right" indent="1"/>
    </xf>
    <xf numFmtId="37" fontId="2" fillId="0" borderId="2" xfId="0" applyNumberFormat="1" applyFont="1" applyBorder="1" applyAlignment="1">
      <alignment horizontal="right" indent="1"/>
    </xf>
    <xf numFmtId="0" fontId="0" fillId="0" borderId="0" xfId="0" applyAlignment="1">
      <alignment vertical="top"/>
    </xf>
    <xf numFmtId="37" fontId="12" fillId="0" borderId="6" xfId="0" applyNumberFormat="1" applyFont="1" applyFill="1" applyBorder="1" applyAlignment="1">
      <alignment horizontal="center" vertical="center" wrapText="1"/>
    </xf>
    <xf numFmtId="5" fontId="10" fillId="2" borderId="0" xfId="0" applyNumberFormat="1" applyFont="1" applyFill="1" applyAlignment="1">
      <alignment horizontal="right" indent="1"/>
    </xf>
    <xf numFmtId="37" fontId="10" fillId="0" borderId="0" xfId="0" applyNumberFormat="1" applyFont="1" applyAlignment="1">
      <alignment horizontal="right" indent="1"/>
    </xf>
    <xf numFmtId="5" fontId="10" fillId="2" borderId="4" xfId="0" applyNumberFormat="1" applyFont="1" applyFill="1" applyBorder="1" applyAlignment="1">
      <alignment horizontal="right" indent="1"/>
    </xf>
    <xf numFmtId="37" fontId="10" fillId="0" borderId="4" xfId="0" applyNumberFormat="1" applyFont="1" applyBorder="1" applyAlignment="1">
      <alignment horizontal="right" indent="1"/>
    </xf>
    <xf numFmtId="5" fontId="11" fillId="0" borderId="6" xfId="0" applyNumberFormat="1" applyFont="1" applyBorder="1" applyAlignment="1">
      <alignment horizontal="right" indent="1"/>
    </xf>
    <xf numFmtId="37" fontId="0" fillId="0" borderId="4" xfId="0" applyNumberFormat="1" applyFont="1" applyBorder="1"/>
    <xf numFmtId="37" fontId="2" fillId="0" borderId="4" xfId="0" applyNumberFormat="1" applyFont="1" applyFill="1" applyBorder="1" applyAlignment="1">
      <alignment horizontal="center"/>
    </xf>
    <xf numFmtId="5" fontId="0" fillId="2" borderId="14" xfId="0" applyNumberFormat="1" applyFill="1" applyBorder="1" applyAlignment="1">
      <alignment horizontal="right" indent="1"/>
    </xf>
    <xf numFmtId="5" fontId="0" fillId="2" borderId="15" xfId="0" applyNumberFormat="1" applyFill="1" applyBorder="1" applyAlignment="1">
      <alignment horizontal="right" indent="1"/>
    </xf>
    <xf numFmtId="37" fontId="0" fillId="0" borderId="16" xfId="0" applyNumberFormat="1" applyBorder="1" applyAlignment="1">
      <alignment horizontal="right" indent="1"/>
    </xf>
    <xf numFmtId="37" fontId="0" fillId="2" borderId="16" xfId="0" applyNumberFormat="1" applyFill="1" applyBorder="1" applyAlignment="1">
      <alignment horizontal="right" indent="1"/>
    </xf>
    <xf numFmtId="37" fontId="10" fillId="2" borderId="16" xfId="0" applyNumberFormat="1" applyFont="1" applyFill="1" applyBorder="1" applyAlignment="1">
      <alignment horizontal="right" indent="1"/>
    </xf>
    <xf numFmtId="5" fontId="2" fillId="0" borderId="17" xfId="0" applyNumberFormat="1" applyFont="1" applyBorder="1" applyAlignment="1">
      <alignment horizontal="right" indent="1"/>
    </xf>
    <xf numFmtId="5" fontId="2" fillId="0" borderId="18" xfId="0" applyNumberFormat="1" applyFont="1" applyBorder="1" applyAlignment="1">
      <alignment horizontal="right" indent="1"/>
    </xf>
    <xf numFmtId="37" fontId="2" fillId="0" borderId="19" xfId="0" applyNumberFormat="1" applyFont="1" applyFill="1" applyBorder="1" applyAlignment="1">
      <alignment horizontal="center" wrapText="1"/>
    </xf>
    <xf numFmtId="37" fontId="12" fillId="0" borderId="21" xfId="0" applyNumberFormat="1" applyFont="1" applyFill="1" applyBorder="1" applyAlignment="1">
      <alignment horizontal="center" vertical="center" wrapText="1"/>
    </xf>
    <xf numFmtId="37" fontId="12" fillId="0" borderId="22" xfId="0" applyNumberFormat="1" applyFont="1" applyFill="1" applyBorder="1" applyAlignment="1">
      <alignment horizontal="center" vertical="center" wrapText="1"/>
    </xf>
    <xf numFmtId="5" fontId="0" fillId="2" borderId="23" xfId="0" applyNumberFormat="1" applyFill="1" applyBorder="1" applyAlignment="1">
      <alignment horizontal="right" indent="1"/>
    </xf>
    <xf numFmtId="5" fontId="0" fillId="2" borderId="24" xfId="0" applyNumberFormat="1" applyFill="1" applyBorder="1" applyAlignment="1">
      <alignment horizontal="right" indent="1"/>
    </xf>
    <xf numFmtId="37" fontId="0" fillId="0" borderId="25" xfId="0" applyNumberFormat="1" applyBorder="1" applyAlignment="1">
      <alignment horizontal="right" indent="1"/>
    </xf>
    <xf numFmtId="37" fontId="0" fillId="0" borderId="26" xfId="0" applyNumberFormat="1" applyBorder="1" applyAlignment="1">
      <alignment horizontal="right" indent="1"/>
    </xf>
    <xf numFmtId="37" fontId="0" fillId="2" borderId="25" xfId="0" applyNumberFormat="1" applyFill="1" applyBorder="1" applyAlignment="1">
      <alignment horizontal="right" indent="1"/>
    </xf>
    <xf numFmtId="37" fontId="0" fillId="2" borderId="26" xfId="0" applyNumberFormat="1" applyFill="1" applyBorder="1" applyAlignment="1">
      <alignment horizontal="right" indent="1"/>
    </xf>
    <xf numFmtId="37" fontId="10" fillId="2" borderId="25" xfId="0" applyNumberFormat="1" applyFont="1" applyFill="1" applyBorder="1" applyAlignment="1">
      <alignment horizontal="right" indent="1"/>
    </xf>
    <xf numFmtId="37" fontId="10" fillId="2" borderId="26" xfId="0" applyNumberFormat="1" applyFont="1" applyFill="1" applyBorder="1" applyAlignment="1">
      <alignment horizontal="right" indent="1"/>
    </xf>
    <xf numFmtId="5" fontId="2" fillId="0" borderId="21" xfId="0" applyNumberFormat="1" applyFont="1" applyBorder="1" applyAlignment="1">
      <alignment horizontal="right" indent="1"/>
    </xf>
    <xf numFmtId="5" fontId="2" fillId="0" borderId="22" xfId="0" applyNumberFormat="1" applyFont="1" applyBorder="1" applyAlignment="1">
      <alignment horizontal="right" indent="1"/>
    </xf>
    <xf numFmtId="5" fontId="2" fillId="0" borderId="27" xfId="0" applyNumberFormat="1" applyFont="1" applyBorder="1" applyAlignment="1">
      <alignment horizontal="right" indent="1"/>
    </xf>
    <xf numFmtId="5" fontId="2" fillId="0" borderId="28" xfId="0" applyNumberFormat="1" applyFont="1" applyBorder="1" applyAlignment="1">
      <alignment horizontal="right" indent="1"/>
    </xf>
    <xf numFmtId="5" fontId="0" fillId="0" borderId="0" xfId="0" applyNumberFormat="1" applyAlignment="1">
      <alignment horizontal="right" indent="1"/>
    </xf>
    <xf numFmtId="37" fontId="2" fillId="0" borderId="20" xfId="0" applyNumberFormat="1" applyFont="1" applyFill="1" applyBorder="1" applyAlignment="1">
      <alignment horizontal="center" wrapText="1"/>
    </xf>
    <xf numFmtId="37" fontId="2" fillId="0" borderId="29" xfId="0" applyNumberFormat="1" applyFont="1" applyFill="1" applyBorder="1" applyAlignment="1">
      <alignment horizontal="center" wrapText="1"/>
    </xf>
    <xf numFmtId="37" fontId="12" fillId="0" borderId="30" xfId="0" applyNumberFormat="1" applyFont="1" applyFill="1" applyBorder="1" applyAlignment="1">
      <alignment horizontal="center" vertical="center" wrapText="1"/>
    </xf>
    <xf numFmtId="37" fontId="16" fillId="2" borderId="0" xfId="0" applyNumberFormat="1" applyFont="1" applyFill="1" applyAlignment="1">
      <alignment horizontal="right" indent="1"/>
    </xf>
    <xf numFmtId="37" fontId="16" fillId="0" borderId="0" xfId="0" applyNumberFormat="1" applyFont="1" applyAlignment="1">
      <alignment horizontal="right" indent="1"/>
    </xf>
    <xf numFmtId="37" fontId="16" fillId="0" borderId="0" xfId="0" applyNumberFormat="1" applyFont="1" applyAlignment="1">
      <alignment horizontal="center"/>
    </xf>
    <xf numFmtId="37" fontId="23" fillId="0" borderId="1" xfId="0" applyNumberFormat="1" applyFont="1" applyFill="1" applyBorder="1" applyAlignment="1">
      <alignment horizontal="center" vertical="center" wrapText="1"/>
    </xf>
    <xf numFmtId="10" fontId="10" fillId="2" borderId="0" xfId="56" applyNumberFormat="1" applyFont="1" applyFill="1" applyBorder="1" applyAlignment="1">
      <alignment horizontal="center"/>
    </xf>
    <xf numFmtId="10" fontId="10" fillId="0" borderId="0" xfId="56" applyNumberFormat="1" applyFont="1" applyBorder="1" applyAlignment="1">
      <alignment horizont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27" fillId="0" borderId="0" xfId="0" applyFont="1" applyAlignment="1">
      <alignment vertical="top"/>
    </xf>
    <xf numFmtId="164" fontId="8" fillId="0" borderId="0" xfId="0" quotePrefix="1" applyNumberFormat="1" applyFont="1" applyAlignment="1">
      <alignment horizontal="right" wrapText="1"/>
    </xf>
    <xf numFmtId="0" fontId="0" fillId="0" borderId="0" xfId="0" applyFill="1"/>
    <xf numFmtId="37" fontId="23" fillId="0" borderId="1" xfId="0" applyNumberFormat="1" applyFont="1" applyBorder="1" applyAlignment="1">
      <alignment horizontal="center" vertical="center" wrapText="1"/>
    </xf>
    <xf numFmtId="37" fontId="12" fillId="0" borderId="0" xfId="0" applyNumberFormat="1" applyFont="1" applyAlignment="1">
      <alignment horizontal="center" vertical="center"/>
    </xf>
    <xf numFmtId="37" fontId="24" fillId="0" borderId="0" xfId="0" applyNumberFormat="1" applyFont="1"/>
    <xf numFmtId="37" fontId="2" fillId="0" borderId="0" xfId="0" applyNumberFormat="1" applyFont="1" applyAlignment="1">
      <alignment horizontal="center" vertical="center"/>
    </xf>
    <xf numFmtId="37" fontId="0" fillId="0" borderId="3" xfId="0" applyNumberFormat="1" applyBorder="1"/>
    <xf numFmtId="37" fontId="12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vertical="center"/>
    </xf>
    <xf numFmtId="37" fontId="12" fillId="0" borderId="6" xfId="0" applyNumberFormat="1" applyFont="1" applyBorder="1" applyAlignment="1">
      <alignment horizontal="center" vertical="center" wrapText="1"/>
    </xf>
    <xf numFmtId="43" fontId="0" fillId="0" borderId="0" xfId="57" applyFont="1"/>
    <xf numFmtId="37" fontId="10" fillId="0" borderId="4" xfId="0" quotePrefix="1" applyNumberFormat="1" applyFont="1" applyBorder="1" applyAlignment="1">
      <alignment horizontal="center"/>
    </xf>
    <xf numFmtId="37" fontId="28" fillId="0" borderId="1" xfId="0" applyNumberFormat="1" applyFont="1" applyBorder="1" applyAlignment="1">
      <alignment horizontal="center" vertical="center" wrapText="1"/>
    </xf>
    <xf numFmtId="10" fontId="10" fillId="2" borderId="3" xfId="56" applyNumberFormat="1" applyFont="1" applyFill="1" applyBorder="1" applyAlignment="1">
      <alignment horizontal="center"/>
    </xf>
    <xf numFmtId="37" fontId="10" fillId="0" borderId="0" xfId="0" applyNumberFormat="1" applyFont="1"/>
    <xf numFmtId="37" fontId="10" fillId="0" borderId="0" xfId="0" applyNumberFormat="1" applyFont="1" applyFill="1" applyAlignment="1">
      <alignment horizontal="right" indent="1"/>
    </xf>
    <xf numFmtId="0" fontId="11" fillId="0" borderId="3" xfId="0" applyFont="1" applyBorder="1" applyAlignment="1">
      <alignment horizontal="center" wrapText="1"/>
    </xf>
    <xf numFmtId="37" fontId="11" fillId="0" borderId="1" xfId="0" applyNumberFormat="1" applyFont="1" applyBorder="1" applyAlignment="1">
      <alignment horizontal="right" indent="1"/>
    </xf>
    <xf numFmtId="37" fontId="11" fillId="0" borderId="2" xfId="0" applyNumberFormat="1" applyFont="1" applyBorder="1" applyAlignment="1">
      <alignment horizontal="right" indent="1"/>
    </xf>
    <xf numFmtId="0" fontId="2" fillId="0" borderId="3" xfId="0" applyFont="1" applyFill="1" applyBorder="1" applyAlignment="1">
      <alignment horizontal="center" wrapText="1"/>
    </xf>
    <xf numFmtId="37" fontId="13" fillId="0" borderId="0" xfId="0" applyNumberFormat="1" applyFont="1" applyFill="1"/>
    <xf numFmtId="37" fontId="0" fillId="0" borderId="0" xfId="0" applyNumberFormat="1" applyFill="1" applyAlignment="1">
      <alignment horizontal="center"/>
    </xf>
    <xf numFmtId="37" fontId="0" fillId="0" borderId="4" xfId="0" applyNumberFormat="1" applyFill="1" applyBorder="1" applyAlignment="1">
      <alignment horizontal="center"/>
    </xf>
    <xf numFmtId="37" fontId="10" fillId="2" borderId="0" xfId="0" applyNumberFormat="1" applyFont="1" applyFill="1"/>
    <xf numFmtId="37" fontId="0" fillId="0" borderId="0" xfId="0" applyNumberFormat="1" applyFill="1"/>
    <xf numFmtId="37" fontId="2" fillId="0" borderId="11" xfId="0" applyNumberFormat="1" applyFont="1" applyBorder="1" applyAlignment="1">
      <alignment horizontal="center"/>
    </xf>
    <xf numFmtId="37" fontId="2" fillId="0" borderId="10" xfId="0" applyNumberFormat="1" applyFont="1" applyBorder="1" applyAlignment="1">
      <alignment horizontal="center"/>
    </xf>
    <xf numFmtId="37" fontId="2" fillId="0" borderId="12" xfId="0" applyNumberFormat="1" applyFont="1" applyBorder="1" applyAlignment="1">
      <alignment horizontal="center"/>
    </xf>
    <xf numFmtId="164" fontId="8" fillId="0" borderId="0" xfId="0" quotePrefix="1" applyNumberFormat="1" applyFont="1" applyAlignment="1">
      <alignment horizontal="right" wrapText="1"/>
    </xf>
    <xf numFmtId="37" fontId="19" fillId="0" borderId="0" xfId="0" applyNumberFormat="1" applyFont="1" applyAlignment="1">
      <alignment horizontal="left" wrapText="1"/>
    </xf>
    <xf numFmtId="37" fontId="19" fillId="0" borderId="0" xfId="0" applyNumberFormat="1" applyFont="1" applyFill="1"/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37" fontId="23" fillId="0" borderId="6" xfId="0" applyNumberFormat="1" applyFont="1" applyBorder="1" applyAlignment="1">
      <alignment horizontal="center" vertical="center" wrapText="1"/>
    </xf>
    <xf numFmtId="37" fontId="23" fillId="0" borderId="1" xfId="0" applyNumberFormat="1" applyFont="1" applyBorder="1" applyAlignment="1">
      <alignment horizontal="center" vertical="center" wrapText="1"/>
    </xf>
    <xf numFmtId="37" fontId="2" fillId="0" borderId="3" xfId="0" applyNumberFormat="1" applyFont="1" applyBorder="1" applyAlignment="1">
      <alignment horizontal="center" vertical="center"/>
    </xf>
    <xf numFmtId="37" fontId="2" fillId="0" borderId="13" xfId="0" applyNumberFormat="1" applyFont="1" applyBorder="1" applyAlignment="1">
      <alignment horizontal="center" vertical="center"/>
    </xf>
    <xf numFmtId="37" fontId="0" fillId="0" borderId="0" xfId="0" applyNumberFormat="1" applyFont="1" applyBorder="1" applyAlignment="1">
      <alignment horizontal="left" vertical="top" wrapText="1"/>
    </xf>
    <xf numFmtId="0" fontId="15" fillId="0" borderId="5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</cellXfs>
  <cellStyles count="60">
    <cellStyle name="_FeeWaiver_rvsd_TBLS24-34_7-23-01" xfId="45" xr:uid="{00000000-0005-0000-0000-000000000000}"/>
    <cellStyle name="Comma" xfId="57" builtinId="3"/>
    <cellStyle name="Comma 2" xfId="4" xr:uid="{00000000-0005-0000-0000-000002000000}"/>
    <cellStyle name="Comma 2 2" xfId="30" xr:uid="{00000000-0005-0000-0000-000003000000}"/>
    <cellStyle name="Comma 2 3" xfId="50" xr:uid="{00000000-0005-0000-0000-000004000000}"/>
    <cellStyle name="Comma 3" xfId="5" xr:uid="{00000000-0005-0000-0000-000005000000}"/>
    <cellStyle name="Comma 4" xfId="6" xr:uid="{00000000-0005-0000-0000-000006000000}"/>
    <cellStyle name="Comma 4 2" xfId="7" xr:uid="{00000000-0005-0000-0000-000007000000}"/>
    <cellStyle name="Comma 5" xfId="8" xr:uid="{00000000-0005-0000-0000-000008000000}"/>
    <cellStyle name="Comma 6" xfId="9" xr:uid="{00000000-0005-0000-0000-000009000000}"/>
    <cellStyle name="Comma 6 2" xfId="29" xr:uid="{00000000-0005-0000-0000-00000A000000}"/>
    <cellStyle name="Comma 7" xfId="10" xr:uid="{00000000-0005-0000-0000-00000B000000}"/>
    <cellStyle name="Comma 7 2" xfId="11" xr:uid="{00000000-0005-0000-0000-00000C000000}"/>
    <cellStyle name="Comma 7 3" xfId="36" xr:uid="{00000000-0005-0000-0000-00000D000000}"/>
    <cellStyle name="Comma 7 4" xfId="38" xr:uid="{00000000-0005-0000-0000-00000E000000}"/>
    <cellStyle name="Comma 8" xfId="39" xr:uid="{00000000-0005-0000-0000-00000F000000}"/>
    <cellStyle name="Comma 9" xfId="49" xr:uid="{00000000-0005-0000-0000-000010000000}"/>
    <cellStyle name="Currency" xfId="59" builtinId="4"/>
    <cellStyle name="Currency 2" xfId="12" xr:uid="{00000000-0005-0000-0000-000012000000}"/>
    <cellStyle name="Currency 2 2" xfId="13" xr:uid="{00000000-0005-0000-0000-000013000000}"/>
    <cellStyle name="Currency 2 3" xfId="52" xr:uid="{00000000-0005-0000-0000-000014000000}"/>
    <cellStyle name="Currency 3" xfId="14" xr:uid="{00000000-0005-0000-0000-000015000000}"/>
    <cellStyle name="Currency 3 2" xfId="15" xr:uid="{00000000-0005-0000-0000-000016000000}"/>
    <cellStyle name="Currency 4" xfId="51" xr:uid="{00000000-0005-0000-0000-000017000000}"/>
    <cellStyle name="Hyperlink" xfId="58" builtinId="8"/>
    <cellStyle name="Normal" xfId="0" builtinId="0"/>
    <cellStyle name="Normal 10" xfId="43" xr:uid="{00000000-0005-0000-0000-00001A000000}"/>
    <cellStyle name="Normal 11" xfId="3" xr:uid="{00000000-0005-0000-0000-00001B000000}"/>
    <cellStyle name="Normal 2" xfId="2" xr:uid="{00000000-0005-0000-0000-00001C000000}"/>
    <cellStyle name="Normal 2 2" xfId="1" xr:uid="{00000000-0005-0000-0000-00001D000000}"/>
    <cellStyle name="Normal 2 3" xfId="53" xr:uid="{00000000-0005-0000-0000-00001E000000}"/>
    <cellStyle name="Normal 3" xfId="16" xr:uid="{00000000-0005-0000-0000-00001F000000}"/>
    <cellStyle name="Normal 3 2" xfId="54" xr:uid="{00000000-0005-0000-0000-000020000000}"/>
    <cellStyle name="Normal 4" xfId="17" xr:uid="{00000000-0005-0000-0000-000021000000}"/>
    <cellStyle name="Normal 4 2" xfId="18" xr:uid="{00000000-0005-0000-0000-000022000000}"/>
    <cellStyle name="Normal 5" xfId="19" xr:uid="{00000000-0005-0000-0000-000023000000}"/>
    <cellStyle name="Normal 5 2" xfId="20" xr:uid="{00000000-0005-0000-0000-000024000000}"/>
    <cellStyle name="Normal 5 2 2" xfId="31" xr:uid="{00000000-0005-0000-0000-000025000000}"/>
    <cellStyle name="Normal 5 2 3" xfId="32" xr:uid="{00000000-0005-0000-0000-000026000000}"/>
    <cellStyle name="Normal 5 2 4" xfId="33" xr:uid="{00000000-0005-0000-0000-000027000000}"/>
    <cellStyle name="Normal 5 2 4 2" xfId="48" xr:uid="{00000000-0005-0000-0000-000028000000}"/>
    <cellStyle name="Normal 5 2 5" xfId="34" xr:uid="{00000000-0005-0000-0000-000029000000}"/>
    <cellStyle name="Normal 5 2 5 2" xfId="47" xr:uid="{00000000-0005-0000-0000-00002A000000}"/>
    <cellStyle name="Normal 5 3" xfId="35" xr:uid="{00000000-0005-0000-0000-00002B000000}"/>
    <cellStyle name="Normal 5 4" xfId="40" xr:uid="{00000000-0005-0000-0000-00002C000000}"/>
    <cellStyle name="Normal 5 5" xfId="41" xr:uid="{00000000-0005-0000-0000-00002D000000}"/>
    <cellStyle name="Normal 5 6" xfId="37" xr:uid="{00000000-0005-0000-0000-00002E000000}"/>
    <cellStyle name="Normal 6" xfId="21" xr:uid="{00000000-0005-0000-0000-00002F000000}"/>
    <cellStyle name="Normal 7" xfId="22" xr:uid="{00000000-0005-0000-0000-000030000000}"/>
    <cellStyle name="Normal 7 2" xfId="23" xr:uid="{00000000-0005-0000-0000-000031000000}"/>
    <cellStyle name="Normal 8" xfId="27" xr:uid="{00000000-0005-0000-0000-000032000000}"/>
    <cellStyle name="Normal 8 2" xfId="28" xr:uid="{00000000-0005-0000-0000-000033000000}"/>
    <cellStyle name="Normal 9" xfId="42" xr:uid="{00000000-0005-0000-0000-000034000000}"/>
    <cellStyle name="Percent" xfId="56" builtinId="5"/>
    <cellStyle name="Percent 2" xfId="25" xr:uid="{00000000-0005-0000-0000-000036000000}"/>
    <cellStyle name="Percent 2 2" xfId="55" xr:uid="{00000000-0005-0000-0000-000037000000}"/>
    <cellStyle name="Percent 3" xfId="26" xr:uid="{00000000-0005-0000-0000-000038000000}"/>
    <cellStyle name="Percent 4" xfId="44" xr:uid="{00000000-0005-0000-0000-000039000000}"/>
    <cellStyle name="Percent 5" xfId="24" xr:uid="{00000000-0005-0000-0000-00003A000000}"/>
    <cellStyle name="Style 1" xfId="46" xr:uid="{00000000-0005-0000-0000-00003B000000}"/>
  </cellStyles>
  <dxfs count="0"/>
  <tableStyles count="0" defaultTableStyle="TableStyleMedium2" defaultPivotStyle="PivotStyleLight16"/>
  <colors>
    <mruColors>
      <color rgb="FFD7D7D7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38"/>
  <sheetViews>
    <sheetView tabSelected="1" zoomScaleNormal="100" workbookViewId="0"/>
  </sheetViews>
  <sheetFormatPr defaultColWidth="8.85546875" defaultRowHeight="15"/>
  <cols>
    <col min="1" max="1" width="36.7109375" style="5" customWidth="1"/>
    <col min="2" max="3" width="16.7109375" style="5" customWidth="1"/>
    <col min="4" max="4" width="17.5703125" style="5" customWidth="1"/>
    <col min="5" max="5" width="14.7109375" style="5" customWidth="1"/>
    <col min="6" max="7" width="16.7109375" style="9" customWidth="1"/>
    <col min="8" max="8" width="16.7109375" style="5" customWidth="1"/>
    <col min="9" max="10" width="8.85546875" style="5" customWidth="1"/>
    <col min="11" max="16384" width="8.85546875" style="5"/>
  </cols>
  <sheetData>
    <row r="1" spans="1:8" s="9" customFormat="1" ht="18.75" customHeight="1">
      <c r="A1" s="11" t="s">
        <v>0</v>
      </c>
      <c r="B1" s="11"/>
      <c r="C1" s="4"/>
      <c r="H1" s="23" t="s">
        <v>1</v>
      </c>
    </row>
    <row r="2" spans="1:8" ht="18.75" customHeight="1">
      <c r="A2" s="3" t="s">
        <v>2</v>
      </c>
      <c r="B2" s="3"/>
      <c r="C2" s="7"/>
      <c r="H2" s="130"/>
    </row>
    <row r="3" spans="1:8" ht="20.100000000000001" customHeight="1">
      <c r="A3" s="3"/>
      <c r="B3" s="3"/>
      <c r="C3" s="155" t="s">
        <v>3</v>
      </c>
      <c r="D3" s="156"/>
      <c r="E3" s="156"/>
      <c r="F3" s="157"/>
      <c r="G3" s="94" t="s">
        <v>4</v>
      </c>
      <c r="H3" s="93"/>
    </row>
    <row r="4" spans="1:8" ht="15" customHeight="1">
      <c r="A4" s="74"/>
      <c r="B4" s="15">
        <v>-1</v>
      </c>
      <c r="C4" s="46">
        <v>-2</v>
      </c>
      <c r="D4" s="15">
        <v>-3</v>
      </c>
      <c r="E4" s="16">
        <v>-4</v>
      </c>
      <c r="F4" s="50">
        <v>-5</v>
      </c>
      <c r="G4" s="46">
        <v>-6</v>
      </c>
      <c r="H4" s="46">
        <v>-7</v>
      </c>
    </row>
    <row r="5" spans="1:8" s="9" customFormat="1" ht="60" customHeight="1">
      <c r="A5" s="17"/>
      <c r="B5" s="28" t="s">
        <v>5</v>
      </c>
      <c r="C5" s="119" t="s">
        <v>6</v>
      </c>
      <c r="D5" s="102" t="s">
        <v>97</v>
      </c>
      <c r="E5" s="118" t="s">
        <v>7</v>
      </c>
      <c r="F5" s="51" t="s">
        <v>8</v>
      </c>
      <c r="G5" s="47" t="s">
        <v>9</v>
      </c>
      <c r="H5" s="47" t="s">
        <v>10</v>
      </c>
    </row>
    <row r="6" spans="1:8" s="9" customFormat="1" ht="24" customHeight="1">
      <c r="A6" s="33"/>
      <c r="B6" s="53" t="s">
        <v>11</v>
      </c>
      <c r="C6" s="120" t="s">
        <v>11</v>
      </c>
      <c r="D6" s="103" t="s">
        <v>12</v>
      </c>
      <c r="E6" s="104" t="s">
        <v>13</v>
      </c>
      <c r="F6" s="52" t="s">
        <v>14</v>
      </c>
      <c r="G6" s="87" t="s">
        <v>89</v>
      </c>
      <c r="H6" s="87" t="s">
        <v>15</v>
      </c>
    </row>
    <row r="7" spans="1:8" s="8" customFormat="1" ht="20.100000000000001" customHeight="1">
      <c r="A7" s="18" t="s">
        <v>16</v>
      </c>
      <c r="B7" s="63">
        <v>144622000</v>
      </c>
      <c r="C7" s="69">
        <v>83536000</v>
      </c>
      <c r="D7" s="105">
        <f>'Attach B-Adj to Base Expend'!E7</f>
        <v>-844000</v>
      </c>
      <c r="E7" s="106">
        <f>'Attach C-Expend Adjust'!K7</f>
        <v>11397000</v>
      </c>
      <c r="F7" s="63">
        <f>C7+D7+E7</f>
        <v>94089000</v>
      </c>
      <c r="G7" s="95">
        <f>'Attach D-Enroll + Tuition&amp;Fees'!I7</f>
        <v>60564000</v>
      </c>
      <c r="H7" s="96">
        <f>F7+G7</f>
        <v>154653000</v>
      </c>
    </row>
    <row r="8" spans="1:8" s="9" customFormat="1" ht="15" customHeight="1">
      <c r="A8" s="9" t="s">
        <v>17</v>
      </c>
      <c r="B8" s="62">
        <v>126501000</v>
      </c>
      <c r="C8" s="70">
        <v>85534000</v>
      </c>
      <c r="D8" s="107">
        <f>'Attach B-Adj to Base Expend'!E8</f>
        <v>-799000</v>
      </c>
      <c r="E8" s="108">
        <f>'Attach C-Expend Adjust'!K8</f>
        <v>6592000</v>
      </c>
      <c r="F8" s="62">
        <f t="shared" ref="F8:F29" si="0">C8+D8+E8</f>
        <v>91327000</v>
      </c>
      <c r="G8" s="97">
        <f>'Attach D-Enroll + Tuition&amp;Fees'!I8</f>
        <v>39630000</v>
      </c>
      <c r="H8" s="70">
        <f t="shared" ref="H8:H29" si="1">F8+G8</f>
        <v>130957000</v>
      </c>
    </row>
    <row r="9" spans="1:8" ht="15" customHeight="1">
      <c r="A9" s="14" t="s">
        <v>18</v>
      </c>
      <c r="B9" s="60">
        <v>240307000</v>
      </c>
      <c r="C9" s="67">
        <v>131838000</v>
      </c>
      <c r="D9" s="109">
        <f>'Attach B-Adj to Base Expend'!E9</f>
        <v>-1593000</v>
      </c>
      <c r="E9" s="110">
        <f>'Attach C-Expend Adjust'!K9</f>
        <v>9853000</v>
      </c>
      <c r="F9" s="60">
        <f t="shared" si="0"/>
        <v>140098000</v>
      </c>
      <c r="G9" s="98">
        <f>'Attach D-Enroll + Tuition&amp;Fees'!I9</f>
        <v>97618000</v>
      </c>
      <c r="H9" s="67">
        <f t="shared" si="1"/>
        <v>237716000</v>
      </c>
    </row>
    <row r="10" spans="1:8" s="9" customFormat="1" ht="15" customHeight="1">
      <c r="A10" s="9" t="s">
        <v>19</v>
      </c>
      <c r="B10" s="62">
        <v>193811000</v>
      </c>
      <c r="C10" s="70">
        <v>103393000</v>
      </c>
      <c r="D10" s="107">
        <f>'Attach B-Adj to Base Expend'!E10</f>
        <v>-1083000</v>
      </c>
      <c r="E10" s="108">
        <f>'Attach C-Expend Adjust'!K10</f>
        <v>16986000</v>
      </c>
      <c r="F10" s="62">
        <f t="shared" si="0"/>
        <v>119296000</v>
      </c>
      <c r="G10" s="97">
        <f>'Attach D-Enroll + Tuition&amp;Fees'!I10</f>
        <v>93045000</v>
      </c>
      <c r="H10" s="70">
        <f t="shared" si="1"/>
        <v>212341000</v>
      </c>
    </row>
    <row r="11" spans="1:8" ht="15" customHeight="1">
      <c r="A11" s="14" t="s">
        <v>20</v>
      </c>
      <c r="B11" s="60">
        <v>208795000</v>
      </c>
      <c r="C11" s="67">
        <v>101656000</v>
      </c>
      <c r="D11" s="109">
        <f>'Attach B-Adj to Base Expend'!E11</f>
        <v>-1416000</v>
      </c>
      <c r="E11" s="110">
        <f>'Attach C-Expend Adjust'!K11</f>
        <v>14335000</v>
      </c>
      <c r="F11" s="60">
        <f t="shared" si="0"/>
        <v>114575000</v>
      </c>
      <c r="G11" s="98">
        <f>'Attach D-Enroll + Tuition&amp;Fees'!I11</f>
        <v>97185000</v>
      </c>
      <c r="H11" s="67">
        <f t="shared" si="1"/>
        <v>211760000</v>
      </c>
    </row>
    <row r="12" spans="1:8" s="9" customFormat="1" ht="15" customHeight="1">
      <c r="A12" s="9" t="s">
        <v>21</v>
      </c>
      <c r="B12" s="62">
        <v>317693000</v>
      </c>
      <c r="C12" s="70">
        <v>168454000</v>
      </c>
      <c r="D12" s="107">
        <f>'Attach B-Adj to Base Expend'!E12</f>
        <v>-1857000</v>
      </c>
      <c r="E12" s="108">
        <f>'Attach C-Expend Adjust'!K12</f>
        <v>17215000</v>
      </c>
      <c r="F12" s="62">
        <f t="shared" si="0"/>
        <v>183812000</v>
      </c>
      <c r="G12" s="97">
        <f>'Attach D-Enroll + Tuition&amp;Fees'!I12</f>
        <v>147240000</v>
      </c>
      <c r="H12" s="70">
        <f t="shared" si="1"/>
        <v>331052000</v>
      </c>
    </row>
    <row r="13" spans="1:8" ht="15" customHeight="1">
      <c r="A13" s="14" t="s">
        <v>22</v>
      </c>
      <c r="B13" s="60">
        <v>456180000</v>
      </c>
      <c r="C13" s="67">
        <v>208911000</v>
      </c>
      <c r="D13" s="109">
        <f>'Attach B-Adj to Base Expend'!E13</f>
        <v>-2915000</v>
      </c>
      <c r="E13" s="110">
        <f>'Attach C-Expend Adjust'!K13</f>
        <v>27004000</v>
      </c>
      <c r="F13" s="60">
        <f t="shared" si="0"/>
        <v>233000000</v>
      </c>
      <c r="G13" s="98">
        <f>'Attach D-Enroll + Tuition&amp;Fees'!I13</f>
        <v>244823000</v>
      </c>
      <c r="H13" s="67">
        <f t="shared" si="1"/>
        <v>477823000</v>
      </c>
    </row>
    <row r="14" spans="1:8" s="9" customFormat="1" ht="15" customHeight="1">
      <c r="A14" s="9" t="s">
        <v>23</v>
      </c>
      <c r="B14" s="62">
        <v>142815000</v>
      </c>
      <c r="C14" s="70">
        <v>85580000</v>
      </c>
      <c r="D14" s="107">
        <f>'Attach B-Adj to Base Expend'!E14</f>
        <v>-1072000</v>
      </c>
      <c r="E14" s="108">
        <f>'Attach C-Expend Adjust'!K14</f>
        <v>5967000</v>
      </c>
      <c r="F14" s="62">
        <f t="shared" si="0"/>
        <v>90475000</v>
      </c>
      <c r="G14" s="97">
        <f>'Attach D-Enroll + Tuition&amp;Fees'!I14</f>
        <v>40481000</v>
      </c>
      <c r="H14" s="70">
        <f t="shared" si="1"/>
        <v>130956000</v>
      </c>
    </row>
    <row r="15" spans="1:8" ht="15" customHeight="1">
      <c r="A15" s="14" t="s">
        <v>24</v>
      </c>
      <c r="B15" s="64">
        <v>473053000</v>
      </c>
      <c r="C15" s="71">
        <v>227052000</v>
      </c>
      <c r="D15" s="111">
        <f>'Attach B-Adj to Base Expend'!E15</f>
        <v>-3073000</v>
      </c>
      <c r="E15" s="112">
        <f>'Attach C-Expend Adjust'!K15</f>
        <v>24017000</v>
      </c>
      <c r="F15" s="64">
        <f t="shared" si="0"/>
        <v>247996000</v>
      </c>
      <c r="G15" s="99">
        <f>'Attach D-Enroll + Tuition&amp;Fees'!I15</f>
        <v>246823000</v>
      </c>
      <c r="H15" s="71">
        <f t="shared" si="1"/>
        <v>494819000</v>
      </c>
    </row>
    <row r="16" spans="1:8" s="9" customFormat="1" ht="15" customHeight="1">
      <c r="A16" s="9" t="s">
        <v>25</v>
      </c>
      <c r="B16" s="62">
        <v>333370000</v>
      </c>
      <c r="C16" s="70">
        <v>180509000</v>
      </c>
      <c r="D16" s="107">
        <f>'Attach B-Adj to Base Expend'!E16</f>
        <v>-1802000</v>
      </c>
      <c r="E16" s="108">
        <f>'Attach C-Expend Adjust'!K16</f>
        <v>11034000</v>
      </c>
      <c r="F16" s="62">
        <f t="shared" si="0"/>
        <v>189741000</v>
      </c>
      <c r="G16" s="97">
        <f>'Attach D-Enroll + Tuition&amp;Fees'!I16</f>
        <v>150053000</v>
      </c>
      <c r="H16" s="70">
        <f t="shared" si="1"/>
        <v>339794000</v>
      </c>
    </row>
    <row r="17" spans="1:8" ht="15" customHeight="1">
      <c r="A17" s="14" t="s">
        <v>26</v>
      </c>
      <c r="B17" s="60">
        <v>45848000</v>
      </c>
      <c r="C17" s="67">
        <v>34443000</v>
      </c>
      <c r="D17" s="109">
        <f>'Attach B-Adj to Base Expend'!E17</f>
        <v>-313000</v>
      </c>
      <c r="E17" s="110">
        <f>'Attach C-Expend Adjust'!K17</f>
        <v>2710000</v>
      </c>
      <c r="F17" s="60">
        <f t="shared" si="0"/>
        <v>36840000</v>
      </c>
      <c r="G17" s="98">
        <f>'Attach D-Enroll + Tuition&amp;Fees'!I17</f>
        <v>10005000</v>
      </c>
      <c r="H17" s="67">
        <f t="shared" si="1"/>
        <v>46845000</v>
      </c>
    </row>
    <row r="18" spans="1:8" s="9" customFormat="1" ht="15" customHeight="1">
      <c r="A18" s="9" t="s">
        <v>27</v>
      </c>
      <c r="B18" s="62">
        <v>124979000</v>
      </c>
      <c r="C18" s="70">
        <v>81378000</v>
      </c>
      <c r="D18" s="107">
        <f>'Attach B-Adj to Base Expend'!E18</f>
        <v>-756000</v>
      </c>
      <c r="E18" s="108">
        <f>'Attach C-Expend Adjust'!K18</f>
        <v>7513000</v>
      </c>
      <c r="F18" s="62">
        <f t="shared" si="0"/>
        <v>88135000</v>
      </c>
      <c r="G18" s="97">
        <f>'Attach D-Enroll + Tuition&amp;Fees'!I18</f>
        <v>42124000</v>
      </c>
      <c r="H18" s="70">
        <f t="shared" si="1"/>
        <v>130259000</v>
      </c>
    </row>
    <row r="19" spans="1:8" ht="15" customHeight="1">
      <c r="A19" s="14" t="s">
        <v>28</v>
      </c>
      <c r="B19" s="60">
        <v>461079000</v>
      </c>
      <c r="C19" s="67">
        <v>232422000</v>
      </c>
      <c r="D19" s="109">
        <f>'Attach B-Adj to Base Expend'!E19</f>
        <v>-3020000</v>
      </c>
      <c r="E19" s="110">
        <f>'Attach C-Expend Adjust'!K19</f>
        <v>21954000</v>
      </c>
      <c r="F19" s="60">
        <f t="shared" si="0"/>
        <v>251356000</v>
      </c>
      <c r="G19" s="98">
        <f>'Attach D-Enroll + Tuition&amp;Fees'!I19</f>
        <v>209494000</v>
      </c>
      <c r="H19" s="67">
        <f t="shared" si="1"/>
        <v>460850000</v>
      </c>
    </row>
    <row r="20" spans="1:8" s="9" customFormat="1" ht="15" customHeight="1">
      <c r="A20" s="9" t="s">
        <v>29</v>
      </c>
      <c r="B20" s="62">
        <v>316749000</v>
      </c>
      <c r="C20" s="70">
        <v>158003000</v>
      </c>
      <c r="D20" s="107">
        <f>'Attach B-Adj to Base Expend'!E20</f>
        <v>-1949000</v>
      </c>
      <c r="E20" s="108">
        <f>'Attach C-Expend Adjust'!K20</f>
        <v>22459000</v>
      </c>
      <c r="F20" s="62">
        <f t="shared" si="0"/>
        <v>178513000</v>
      </c>
      <c r="G20" s="97">
        <f>'Attach D-Enroll + Tuition&amp;Fees'!I20</f>
        <v>158746000</v>
      </c>
      <c r="H20" s="70">
        <f t="shared" si="1"/>
        <v>337259000</v>
      </c>
    </row>
    <row r="21" spans="1:8" ht="15" customHeight="1">
      <c r="A21" s="14" t="s">
        <v>30</v>
      </c>
      <c r="B21" s="60">
        <v>361111000</v>
      </c>
      <c r="C21" s="67">
        <v>185106000</v>
      </c>
      <c r="D21" s="109">
        <f>'Attach B-Adj to Base Expend'!E21</f>
        <v>-2244000</v>
      </c>
      <c r="E21" s="110">
        <f>'Attach C-Expend Adjust'!K21</f>
        <v>16936000</v>
      </c>
      <c r="F21" s="60">
        <f t="shared" si="0"/>
        <v>199798000</v>
      </c>
      <c r="G21" s="98">
        <f>'Attach D-Enroll + Tuition&amp;Fees'!I21</f>
        <v>185652000</v>
      </c>
      <c r="H21" s="67">
        <f t="shared" si="1"/>
        <v>385450000</v>
      </c>
    </row>
    <row r="22" spans="1:8" s="9" customFormat="1" ht="15" customHeight="1">
      <c r="A22" s="9" t="s">
        <v>31</v>
      </c>
      <c r="B22" s="62">
        <v>253047000</v>
      </c>
      <c r="C22" s="70">
        <v>129724000</v>
      </c>
      <c r="D22" s="107">
        <f>'Attach B-Adj to Base Expend'!E22</f>
        <v>-1606000</v>
      </c>
      <c r="E22" s="108">
        <f>'Attach C-Expend Adjust'!K22</f>
        <v>14808000</v>
      </c>
      <c r="F22" s="62">
        <f t="shared" si="0"/>
        <v>142926000</v>
      </c>
      <c r="G22" s="97">
        <f>'Attach D-Enroll + Tuition&amp;Fees'!I22</f>
        <v>115587000</v>
      </c>
      <c r="H22" s="70">
        <f t="shared" si="1"/>
        <v>258513000</v>
      </c>
    </row>
    <row r="23" spans="1:8" ht="15" customHeight="1">
      <c r="A23" s="14" t="s">
        <v>32</v>
      </c>
      <c r="B23" s="60">
        <v>482668000</v>
      </c>
      <c r="C23" s="67">
        <v>198054000</v>
      </c>
      <c r="D23" s="109">
        <f>'Attach B-Adj to Base Expend'!E23</f>
        <v>-3020000</v>
      </c>
      <c r="E23" s="110">
        <f>'Attach C-Expend Adjust'!K23</f>
        <v>31991000</v>
      </c>
      <c r="F23" s="60">
        <f t="shared" si="0"/>
        <v>227025000</v>
      </c>
      <c r="G23" s="98">
        <f>'Attach D-Enroll + Tuition&amp;Fees'!I23</f>
        <v>265494000</v>
      </c>
      <c r="H23" s="67">
        <f t="shared" si="1"/>
        <v>492519000</v>
      </c>
    </row>
    <row r="24" spans="1:8" s="9" customFormat="1" ht="15" customHeight="1">
      <c r="A24" s="9" t="s">
        <v>33</v>
      </c>
      <c r="B24" s="62">
        <v>390126000</v>
      </c>
      <c r="C24" s="70">
        <v>179928000</v>
      </c>
      <c r="D24" s="107">
        <f>'Attach B-Adj to Base Expend'!E24</f>
        <v>-2964000</v>
      </c>
      <c r="E24" s="108">
        <f>'Attach C-Expend Adjust'!K24</f>
        <v>21848000</v>
      </c>
      <c r="F24" s="62">
        <f t="shared" si="0"/>
        <v>198812000</v>
      </c>
      <c r="G24" s="97">
        <f>'Attach D-Enroll + Tuition&amp;Fees'!I24</f>
        <v>187924000</v>
      </c>
      <c r="H24" s="70">
        <f t="shared" si="1"/>
        <v>386736000</v>
      </c>
    </row>
    <row r="25" spans="1:8" ht="15" customHeight="1">
      <c r="A25" s="14" t="s">
        <v>34</v>
      </c>
      <c r="B25" s="60">
        <v>406565000</v>
      </c>
      <c r="C25" s="67">
        <v>173637000</v>
      </c>
      <c r="D25" s="109">
        <f>'Attach B-Adj to Base Expend'!E25</f>
        <v>-2804000</v>
      </c>
      <c r="E25" s="110">
        <f>'Attach C-Expend Adjust'!K25</f>
        <v>22353000</v>
      </c>
      <c r="F25" s="60">
        <f t="shared" si="0"/>
        <v>193186000</v>
      </c>
      <c r="G25" s="98">
        <f>'Attach D-Enroll + Tuition&amp;Fees'!I25</f>
        <v>228983000</v>
      </c>
      <c r="H25" s="67">
        <f t="shared" si="1"/>
        <v>422169000</v>
      </c>
    </row>
    <row r="26" spans="1:8" s="9" customFormat="1" ht="15" customHeight="1">
      <c r="A26" s="9" t="s">
        <v>35</v>
      </c>
      <c r="B26" s="62">
        <v>349203000</v>
      </c>
      <c r="C26" s="70">
        <v>141830000</v>
      </c>
      <c r="D26" s="107">
        <f>'Attach B-Adj to Base Expend'!E26</f>
        <v>-2427000</v>
      </c>
      <c r="E26" s="108">
        <f>'Attach C-Expend Adjust'!K26</f>
        <v>20562000</v>
      </c>
      <c r="F26" s="62">
        <f t="shared" si="0"/>
        <v>159965000</v>
      </c>
      <c r="G26" s="97">
        <f>'Attach D-Enroll + Tuition&amp;Fees'!I26</f>
        <v>225990000</v>
      </c>
      <c r="H26" s="70">
        <f t="shared" si="1"/>
        <v>385955000</v>
      </c>
    </row>
    <row r="27" spans="1:8" ht="15" customHeight="1">
      <c r="A27" s="14" t="s">
        <v>36</v>
      </c>
      <c r="B27" s="60">
        <v>183508000</v>
      </c>
      <c r="C27" s="67">
        <v>100325000</v>
      </c>
      <c r="D27" s="109">
        <f>'Attach B-Adj to Base Expend'!E27</f>
        <v>-1152000</v>
      </c>
      <c r="E27" s="110">
        <f>'Attach C-Expend Adjust'!K27</f>
        <v>6475000</v>
      </c>
      <c r="F27" s="60">
        <f t="shared" si="0"/>
        <v>105648000</v>
      </c>
      <c r="G27" s="98">
        <f>'Attach D-Enroll + Tuition&amp;Fees'!I27</f>
        <v>78577000</v>
      </c>
      <c r="H27" s="67">
        <f t="shared" si="1"/>
        <v>184225000</v>
      </c>
    </row>
    <row r="28" spans="1:8" s="9" customFormat="1" ht="15" customHeight="1">
      <c r="A28" s="9" t="s">
        <v>37</v>
      </c>
      <c r="B28" s="62">
        <v>129433000</v>
      </c>
      <c r="C28" s="70">
        <v>73129000</v>
      </c>
      <c r="D28" s="107">
        <f>'Attach B-Adj to Base Expend'!E28</f>
        <v>-1122000</v>
      </c>
      <c r="E28" s="108">
        <f>'Attach C-Expend Adjust'!K28</f>
        <v>8605000</v>
      </c>
      <c r="F28" s="62">
        <f t="shared" si="0"/>
        <v>80612000</v>
      </c>
      <c r="G28" s="97">
        <f>'Attach D-Enroll + Tuition&amp;Fees'!I28</f>
        <v>43029000</v>
      </c>
      <c r="H28" s="70">
        <f t="shared" si="1"/>
        <v>123641000</v>
      </c>
    </row>
    <row r="29" spans="1:8" ht="15" customHeight="1">
      <c r="A29" s="14" t="s">
        <v>38</v>
      </c>
      <c r="B29" s="60">
        <v>136304000</v>
      </c>
      <c r="C29" s="67">
        <v>76815000</v>
      </c>
      <c r="D29" s="109">
        <f>'Attach B-Adj to Base Expend'!E29</f>
        <v>-882000</v>
      </c>
      <c r="E29" s="110">
        <f>'Attach C-Expend Adjust'!K29</f>
        <v>12263000</v>
      </c>
      <c r="F29" s="60">
        <f t="shared" si="0"/>
        <v>88196000</v>
      </c>
      <c r="G29" s="98">
        <f>'Attach D-Enroll + Tuition&amp;Fees'!I29</f>
        <v>59767000</v>
      </c>
      <c r="H29" s="67">
        <f t="shared" si="1"/>
        <v>147963000</v>
      </c>
    </row>
    <row r="30" spans="1:8" s="37" customFormat="1" ht="20.100000000000001" customHeight="1">
      <c r="A30" s="13" t="s">
        <v>39</v>
      </c>
      <c r="B30" s="65">
        <f>SUM(B7:B29)</f>
        <v>6277767000</v>
      </c>
      <c r="C30" s="72">
        <f>SUM(C7:C29)</f>
        <v>3141257000</v>
      </c>
      <c r="D30" s="113">
        <f t="shared" ref="D30:H30" si="2">SUM(D7:D29)</f>
        <v>-40713000</v>
      </c>
      <c r="E30" s="114">
        <f>SUM(E7:E29)</f>
        <v>354877000</v>
      </c>
      <c r="F30" s="65">
        <f t="shared" si="2"/>
        <v>3455421000</v>
      </c>
      <c r="G30" s="100">
        <f t="shared" si="2"/>
        <v>3028834000</v>
      </c>
      <c r="H30" s="72">
        <f t="shared" si="2"/>
        <v>6484255000</v>
      </c>
    </row>
    <row r="31" spans="1:8" ht="20.100000000000001" customHeight="1">
      <c r="A31" s="14" t="s">
        <v>40</v>
      </c>
      <c r="B31" s="60">
        <v>151247000</v>
      </c>
      <c r="C31" s="67">
        <v>148299000</v>
      </c>
      <c r="D31" s="109">
        <f>'Attach B-Adj to Base Expend'!E31</f>
        <v>1371000</v>
      </c>
      <c r="E31" s="110">
        <f>'Attach C-Expend Adjust'!K31</f>
        <v>7483000</v>
      </c>
      <c r="F31" s="60">
        <f>C31+D31+E31</f>
        <v>157153000</v>
      </c>
      <c r="G31" s="98">
        <f>'Attach D-Enroll + Tuition&amp;Fees'!I31</f>
        <v>7518000</v>
      </c>
      <c r="H31" s="67">
        <f t="shared" ref="H31:H35" si="3">F31+G31</f>
        <v>164671000</v>
      </c>
    </row>
    <row r="32" spans="1:8" s="9" customFormat="1" ht="15" customHeight="1">
      <c r="A32" s="9" t="s">
        <v>41</v>
      </c>
      <c r="B32" s="62">
        <v>4663000</v>
      </c>
      <c r="C32" s="70">
        <v>4663000</v>
      </c>
      <c r="D32" s="107">
        <f>'Attach B-Adj to Base Expend'!E32</f>
        <v>-17000</v>
      </c>
      <c r="E32" s="108">
        <f>'Attach C-Expend Adjust'!K32</f>
        <v>15000</v>
      </c>
      <c r="F32" s="62">
        <f>C32+D32+E32</f>
        <v>4661000</v>
      </c>
      <c r="G32" s="97"/>
      <c r="H32" s="70">
        <f t="shared" si="3"/>
        <v>4661000</v>
      </c>
    </row>
    <row r="33" spans="1:8" ht="15" customHeight="1">
      <c r="A33" s="14" t="s">
        <v>42</v>
      </c>
      <c r="B33" s="60">
        <v>674000</v>
      </c>
      <c r="C33" s="67">
        <v>35000</v>
      </c>
      <c r="D33" s="109"/>
      <c r="E33" s="110"/>
      <c r="F33" s="60">
        <f t="shared" ref="F33:F34" si="4">C33+D33+E33</f>
        <v>35000</v>
      </c>
      <c r="G33" s="98">
        <f>'Attach D-Enroll + Tuition&amp;Fees'!I32</f>
        <v>639000</v>
      </c>
      <c r="H33" s="67">
        <f t="shared" si="3"/>
        <v>674000</v>
      </c>
    </row>
    <row r="34" spans="1:8" s="9" customFormat="1" ht="15" customHeight="1">
      <c r="A34" s="9" t="s">
        <v>43</v>
      </c>
      <c r="B34" s="62">
        <v>87992000</v>
      </c>
      <c r="C34" s="70">
        <v>87992000</v>
      </c>
      <c r="D34" s="107">
        <f>'Attach B-Adj to Base Expend'!E33</f>
        <v>-5357000</v>
      </c>
      <c r="E34" s="108">
        <f>'Attach C-Expend Adjust'!K33</f>
        <v>187817000</v>
      </c>
      <c r="F34" s="62">
        <f t="shared" si="4"/>
        <v>270452000</v>
      </c>
      <c r="G34" s="97"/>
      <c r="H34" s="70">
        <f t="shared" si="3"/>
        <v>270452000</v>
      </c>
    </row>
    <row r="35" spans="1:8" ht="15" customHeight="1">
      <c r="A35" s="14" t="s">
        <v>44</v>
      </c>
      <c r="B35" s="60">
        <v>340560000</v>
      </c>
      <c r="C35" s="67">
        <v>340560000</v>
      </c>
      <c r="D35" s="109"/>
      <c r="E35" s="110"/>
      <c r="F35" s="60">
        <f>C35+D35+E35</f>
        <v>340560000</v>
      </c>
      <c r="G35" s="98"/>
      <c r="H35" s="67">
        <f t="shared" si="3"/>
        <v>340560000</v>
      </c>
    </row>
    <row r="36" spans="1:8" s="37" customFormat="1" ht="20.100000000000001" customHeight="1" thickBot="1">
      <c r="A36" s="49" t="s">
        <v>45</v>
      </c>
      <c r="B36" s="61">
        <f>SUM(B30:B35)</f>
        <v>6862903000</v>
      </c>
      <c r="C36" s="68">
        <f t="shared" ref="C36:H36" si="5">SUM(C30:C35)</f>
        <v>3722806000</v>
      </c>
      <c r="D36" s="115">
        <f t="shared" si="5"/>
        <v>-44716000</v>
      </c>
      <c r="E36" s="116">
        <f t="shared" si="5"/>
        <v>550192000</v>
      </c>
      <c r="F36" s="61">
        <f t="shared" si="5"/>
        <v>4228282000</v>
      </c>
      <c r="G36" s="101">
        <f t="shared" si="5"/>
        <v>3036991000</v>
      </c>
      <c r="H36" s="68">
        <f t="shared" si="5"/>
        <v>7265273000</v>
      </c>
    </row>
    <row r="37" spans="1:8" ht="15" customHeight="1"/>
    <row r="38" spans="1:8">
      <c r="C38" s="4"/>
    </row>
  </sheetData>
  <mergeCells count="1">
    <mergeCell ref="C3:F3"/>
  </mergeCells>
  <printOptions horizontalCentered="1"/>
  <pageMargins left="0.5" right="0.5" top="0.5" bottom="0.5" header="0.3" footer="0.3"/>
  <pageSetup scale="84" orientation="landscape" r:id="rId1"/>
  <ignoredErrors>
    <ignoredError sqref="F30 H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6"/>
  <sheetViews>
    <sheetView zoomScaleNormal="100" workbookViewId="0"/>
  </sheetViews>
  <sheetFormatPr defaultColWidth="8.85546875" defaultRowHeight="15"/>
  <cols>
    <col min="1" max="1" width="40.7109375" style="5" customWidth="1"/>
    <col min="2" max="5" width="15.7109375" style="6" customWidth="1"/>
    <col min="6" max="6" width="8.85546875" style="5"/>
    <col min="7" max="7" width="11" style="5" bestFit="1" customWidth="1"/>
    <col min="8" max="16384" width="8.85546875" style="5"/>
  </cols>
  <sheetData>
    <row r="1" spans="1:12" ht="18.75" customHeight="1">
      <c r="A1" s="1" t="s">
        <v>46</v>
      </c>
      <c r="G1" s="23"/>
      <c r="H1" s="9"/>
      <c r="I1" s="9"/>
      <c r="J1" s="9"/>
      <c r="K1" s="9"/>
      <c r="L1" s="9"/>
    </row>
    <row r="2" spans="1:12" ht="18.75" customHeight="1">
      <c r="A2" s="3" t="s">
        <v>2</v>
      </c>
      <c r="F2" s="158"/>
      <c r="G2" s="158"/>
    </row>
    <row r="3" spans="1:12" ht="20.100000000000001" customHeight="1">
      <c r="A3" s="3"/>
      <c r="F3" s="130"/>
      <c r="G3" s="130"/>
    </row>
    <row r="4" spans="1:12">
      <c r="B4" s="12">
        <v>-1</v>
      </c>
      <c r="C4" s="12">
        <v>-3</v>
      </c>
      <c r="D4" s="12">
        <v>-3</v>
      </c>
      <c r="E4" s="48">
        <v>-4</v>
      </c>
    </row>
    <row r="5" spans="1:12" ht="60" customHeight="1">
      <c r="A5" s="31"/>
      <c r="B5" s="28" t="s">
        <v>47</v>
      </c>
      <c r="C5" s="28" t="s">
        <v>48</v>
      </c>
      <c r="D5" s="28" t="s">
        <v>95</v>
      </c>
      <c r="E5" s="47" t="s">
        <v>97</v>
      </c>
    </row>
    <row r="6" spans="1:12" ht="24" customHeight="1">
      <c r="A6" s="32"/>
      <c r="B6" s="73"/>
      <c r="C6" s="73"/>
      <c r="D6" s="73"/>
      <c r="E6" s="87" t="s">
        <v>49</v>
      </c>
    </row>
    <row r="7" spans="1:12" ht="20.100000000000001" customHeight="1">
      <c r="A7" s="14" t="s">
        <v>16</v>
      </c>
      <c r="B7" s="63">
        <v>-877000</v>
      </c>
      <c r="C7" s="63">
        <v>33000</v>
      </c>
      <c r="D7" s="63"/>
      <c r="E7" s="69">
        <f>SUM(B7:D7)</f>
        <v>-844000</v>
      </c>
      <c r="F7" s="20"/>
      <c r="G7" s="8"/>
    </row>
    <row r="8" spans="1:12" ht="15" customHeight="1">
      <c r="A8" s="5" t="s">
        <v>17</v>
      </c>
      <c r="B8" s="62">
        <v>-834000</v>
      </c>
      <c r="C8" s="62">
        <v>35000</v>
      </c>
      <c r="D8" s="62"/>
      <c r="E8" s="70">
        <f t="shared" ref="E8:E29" si="0">SUM(B8:D8)</f>
        <v>-799000</v>
      </c>
    </row>
    <row r="9" spans="1:12" ht="15" customHeight="1">
      <c r="A9" s="14" t="s">
        <v>18</v>
      </c>
      <c r="B9" s="60">
        <v>-1634000</v>
      </c>
      <c r="C9" s="60">
        <v>41000</v>
      </c>
      <c r="D9" s="60"/>
      <c r="E9" s="67">
        <f t="shared" si="0"/>
        <v>-1593000</v>
      </c>
    </row>
    <row r="10" spans="1:12" ht="15" customHeight="1">
      <c r="A10" s="5" t="s">
        <v>19</v>
      </c>
      <c r="B10" s="62">
        <v>-1141000</v>
      </c>
      <c r="C10" s="62">
        <v>58000</v>
      </c>
      <c r="D10" s="62"/>
      <c r="E10" s="70">
        <f t="shared" si="0"/>
        <v>-1083000</v>
      </c>
    </row>
    <row r="11" spans="1:12" ht="15" customHeight="1">
      <c r="A11" s="14" t="s">
        <v>20</v>
      </c>
      <c r="B11" s="60">
        <v>-1448000</v>
      </c>
      <c r="C11" s="60">
        <v>32000</v>
      </c>
      <c r="D11" s="60"/>
      <c r="E11" s="67">
        <f t="shared" si="0"/>
        <v>-1416000</v>
      </c>
    </row>
    <row r="12" spans="1:12" ht="15" customHeight="1">
      <c r="A12" s="5" t="s">
        <v>21</v>
      </c>
      <c r="B12" s="62">
        <v>-1927000</v>
      </c>
      <c r="C12" s="62">
        <v>70000</v>
      </c>
      <c r="D12" s="62"/>
      <c r="E12" s="70">
        <f t="shared" si="0"/>
        <v>-1857000</v>
      </c>
    </row>
    <row r="13" spans="1:12" ht="15" customHeight="1">
      <c r="A13" s="14" t="s">
        <v>22</v>
      </c>
      <c r="B13" s="60">
        <v>-2984000</v>
      </c>
      <c r="C13" s="60">
        <v>69000</v>
      </c>
      <c r="D13" s="60"/>
      <c r="E13" s="67">
        <f t="shared" si="0"/>
        <v>-2915000</v>
      </c>
    </row>
    <row r="14" spans="1:12" ht="15" customHeight="1">
      <c r="A14" s="5" t="s">
        <v>23</v>
      </c>
      <c r="B14" s="62">
        <v>-1101000</v>
      </c>
      <c r="C14" s="62">
        <v>29000</v>
      </c>
      <c r="D14" s="62"/>
      <c r="E14" s="70">
        <f t="shared" si="0"/>
        <v>-1072000</v>
      </c>
    </row>
    <row r="15" spans="1:12" ht="15" customHeight="1">
      <c r="A15" s="14" t="s">
        <v>24</v>
      </c>
      <c r="B15" s="64">
        <v>-3141000</v>
      </c>
      <c r="C15" s="64">
        <v>68000</v>
      </c>
      <c r="D15" s="64"/>
      <c r="E15" s="71">
        <f t="shared" si="0"/>
        <v>-3073000</v>
      </c>
    </row>
    <row r="16" spans="1:12" ht="15" customHeight="1">
      <c r="A16" s="5" t="s">
        <v>25</v>
      </c>
      <c r="B16" s="62">
        <v>-1854000</v>
      </c>
      <c r="C16" s="62">
        <v>52000</v>
      </c>
      <c r="D16" s="62"/>
      <c r="E16" s="70">
        <f t="shared" si="0"/>
        <v>-1802000</v>
      </c>
    </row>
    <row r="17" spans="1:5" ht="15" customHeight="1">
      <c r="A17" s="14" t="s">
        <v>26</v>
      </c>
      <c r="B17" s="60">
        <v>-338000</v>
      </c>
      <c r="C17" s="60">
        <v>25000</v>
      </c>
      <c r="D17" s="60"/>
      <c r="E17" s="67">
        <f t="shared" si="0"/>
        <v>-313000</v>
      </c>
    </row>
    <row r="18" spans="1:5" ht="15" customHeight="1">
      <c r="A18" s="5" t="s">
        <v>27</v>
      </c>
      <c r="B18" s="62">
        <v>-799000</v>
      </c>
      <c r="C18" s="62">
        <v>43000</v>
      </c>
      <c r="D18" s="62"/>
      <c r="E18" s="70">
        <f t="shared" si="0"/>
        <v>-756000</v>
      </c>
    </row>
    <row r="19" spans="1:5" ht="15" customHeight="1">
      <c r="A19" s="14" t="s">
        <v>28</v>
      </c>
      <c r="B19" s="60">
        <v>-3070000</v>
      </c>
      <c r="C19" s="60">
        <v>50000</v>
      </c>
      <c r="D19" s="60"/>
      <c r="E19" s="67">
        <f t="shared" si="0"/>
        <v>-3020000</v>
      </c>
    </row>
    <row r="20" spans="1:5" ht="15" customHeight="1">
      <c r="A20" s="5" t="s">
        <v>29</v>
      </c>
      <c r="B20" s="62">
        <v>-2011000</v>
      </c>
      <c r="C20" s="62">
        <v>62000</v>
      </c>
      <c r="D20" s="62"/>
      <c r="E20" s="70">
        <f t="shared" si="0"/>
        <v>-1949000</v>
      </c>
    </row>
    <row r="21" spans="1:5" ht="15" customHeight="1">
      <c r="A21" s="14" t="s">
        <v>30</v>
      </c>
      <c r="B21" s="60">
        <v>-2305000</v>
      </c>
      <c r="C21" s="60">
        <v>61000</v>
      </c>
      <c r="D21" s="60"/>
      <c r="E21" s="67">
        <f t="shared" si="0"/>
        <v>-2244000</v>
      </c>
    </row>
    <row r="22" spans="1:5" ht="15" customHeight="1">
      <c r="A22" s="5" t="s">
        <v>31</v>
      </c>
      <c r="B22" s="62">
        <v>-1658000</v>
      </c>
      <c r="C22" s="62">
        <v>52000</v>
      </c>
      <c r="D22" s="62"/>
      <c r="E22" s="70">
        <f t="shared" si="0"/>
        <v>-1606000</v>
      </c>
    </row>
    <row r="23" spans="1:5" ht="15" customHeight="1">
      <c r="A23" s="14" t="s">
        <v>32</v>
      </c>
      <c r="B23" s="60">
        <v>-3105000</v>
      </c>
      <c r="C23" s="60">
        <v>85000</v>
      </c>
      <c r="D23" s="60"/>
      <c r="E23" s="67">
        <f t="shared" si="0"/>
        <v>-3020000</v>
      </c>
    </row>
    <row r="24" spans="1:5" ht="15" customHeight="1">
      <c r="A24" s="5" t="s">
        <v>33</v>
      </c>
      <c r="B24" s="62">
        <v>-3029000</v>
      </c>
      <c r="C24" s="62">
        <v>65000</v>
      </c>
      <c r="D24" s="62"/>
      <c r="E24" s="70">
        <f t="shared" si="0"/>
        <v>-2964000</v>
      </c>
    </row>
    <row r="25" spans="1:5" ht="15" customHeight="1">
      <c r="A25" s="14" t="s">
        <v>34</v>
      </c>
      <c r="B25" s="60">
        <v>-2885000</v>
      </c>
      <c r="C25" s="60">
        <v>81000</v>
      </c>
      <c r="D25" s="60"/>
      <c r="E25" s="67">
        <f t="shared" si="0"/>
        <v>-2804000</v>
      </c>
    </row>
    <row r="26" spans="1:5" ht="15" customHeight="1">
      <c r="A26" s="5" t="s">
        <v>35</v>
      </c>
      <c r="B26" s="62">
        <v>-2477000</v>
      </c>
      <c r="C26" s="62">
        <v>50000</v>
      </c>
      <c r="D26" s="62"/>
      <c r="E26" s="70">
        <f t="shared" si="0"/>
        <v>-2427000</v>
      </c>
    </row>
    <row r="27" spans="1:5" ht="15" customHeight="1">
      <c r="A27" s="14" t="s">
        <v>36</v>
      </c>
      <c r="B27" s="60">
        <v>-1186000</v>
      </c>
      <c r="C27" s="60">
        <v>34000</v>
      </c>
      <c r="D27" s="60"/>
      <c r="E27" s="67">
        <f t="shared" si="0"/>
        <v>-1152000</v>
      </c>
    </row>
    <row r="28" spans="1:5" ht="15" customHeight="1">
      <c r="A28" s="5" t="s">
        <v>37</v>
      </c>
      <c r="B28" s="62">
        <v>-1156000</v>
      </c>
      <c r="C28" s="62">
        <v>34000</v>
      </c>
      <c r="D28" s="62"/>
      <c r="E28" s="70">
        <f t="shared" si="0"/>
        <v>-1122000</v>
      </c>
    </row>
    <row r="29" spans="1:5" ht="15" customHeight="1">
      <c r="A29" s="14" t="s">
        <v>38</v>
      </c>
      <c r="B29" s="60">
        <v>-905000</v>
      </c>
      <c r="C29" s="60">
        <v>23000</v>
      </c>
      <c r="D29" s="60"/>
      <c r="E29" s="67">
        <f t="shared" si="0"/>
        <v>-882000</v>
      </c>
    </row>
    <row r="30" spans="1:5" ht="20.100000000000001" customHeight="1">
      <c r="A30" s="2" t="s">
        <v>39</v>
      </c>
      <c r="B30" s="65">
        <f>SUM(B7:B29)</f>
        <v>-41865000</v>
      </c>
      <c r="C30" s="65">
        <f>SUM(C7:C29)</f>
        <v>1152000</v>
      </c>
      <c r="D30" s="65">
        <f>SUM(D7:D29)</f>
        <v>0</v>
      </c>
      <c r="E30" s="72">
        <f>SUM(E7:E29)</f>
        <v>-40713000</v>
      </c>
    </row>
    <row r="31" spans="1:5" ht="20.100000000000001" customHeight="1">
      <c r="A31" s="58" t="s">
        <v>40</v>
      </c>
      <c r="B31" s="60">
        <v>-834000</v>
      </c>
      <c r="C31" s="60"/>
      <c r="D31" s="60">
        <f>1555000+650000</f>
        <v>2205000</v>
      </c>
      <c r="E31" s="67">
        <f t="shared" ref="E31:E33" si="1">SUM(B31:D31)</f>
        <v>1371000</v>
      </c>
    </row>
    <row r="32" spans="1:5" s="36" customFormat="1">
      <c r="A32" s="59" t="s">
        <v>41</v>
      </c>
      <c r="B32" s="62">
        <v>-17000</v>
      </c>
      <c r="C32" s="62"/>
      <c r="D32" s="62"/>
      <c r="E32" s="70">
        <f t="shared" si="1"/>
        <v>-17000</v>
      </c>
    </row>
    <row r="33" spans="1:5" ht="15" customHeight="1">
      <c r="A33" s="14" t="s">
        <v>43</v>
      </c>
      <c r="B33" s="60"/>
      <c r="C33" s="60">
        <v>-1152000</v>
      </c>
      <c r="D33" s="60">
        <f>-2000000-1555000-650000</f>
        <v>-4205000</v>
      </c>
      <c r="E33" s="67">
        <f t="shared" si="1"/>
        <v>-5357000</v>
      </c>
    </row>
    <row r="34" spans="1:5" ht="20.100000000000001" customHeight="1" thickBot="1">
      <c r="A34" s="27" t="s">
        <v>45</v>
      </c>
      <c r="B34" s="61">
        <f>SUM(B30:B33)</f>
        <v>-42716000</v>
      </c>
      <c r="C34" s="61">
        <f>SUM(C30:C33)</f>
        <v>0</v>
      </c>
      <c r="D34" s="61">
        <f>SUM(D30:D33)</f>
        <v>-2000000</v>
      </c>
      <c r="E34" s="68">
        <f>SUM(E30:E33)</f>
        <v>-44716000</v>
      </c>
    </row>
    <row r="35" spans="1:5" ht="15" customHeight="1"/>
    <row r="36" spans="1:5" ht="30" customHeight="1">
      <c r="A36" s="159" t="s">
        <v>88</v>
      </c>
      <c r="B36" s="159"/>
      <c r="C36" s="159"/>
      <c r="D36" s="159"/>
      <c r="E36" s="159"/>
    </row>
  </sheetData>
  <mergeCells count="2">
    <mergeCell ref="F2:G2"/>
    <mergeCell ref="A36:E36"/>
  </mergeCells>
  <printOptions horizontalCentered="1"/>
  <pageMargins left="0.5" right="0.5" top="0.5" bottom="0.5" header="0.3" footer="0.3"/>
  <pageSetup scale="84" orientation="landscape" r:id="rId1"/>
  <ignoredErrors>
    <ignoredError sqref="E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5323E-0C7A-40C5-8595-1E2841561EBD}">
  <sheetPr>
    <tabColor rgb="FFFFC000"/>
    <pageSetUpPr fitToPage="1"/>
  </sheetPr>
  <dimension ref="A1:K36"/>
  <sheetViews>
    <sheetView zoomScaleNormal="100" zoomScaleSheetLayoutView="90" workbookViewId="0"/>
  </sheetViews>
  <sheetFormatPr defaultColWidth="8.85546875" defaultRowHeight="15"/>
  <cols>
    <col min="1" max="1" width="36.7109375" style="59" customWidth="1"/>
    <col min="2" max="4" width="15.7109375" style="59" customWidth="1"/>
    <col min="5" max="5" width="15.7109375" style="76" customWidth="1"/>
    <col min="6" max="6" width="15.7109375" style="59" customWidth="1"/>
    <col min="7" max="7" width="16.7109375" style="59" customWidth="1"/>
    <col min="8" max="8" width="15.7109375" style="76" customWidth="1"/>
    <col min="9" max="9" width="16.7109375" style="59" customWidth="1"/>
    <col min="10" max="10" width="15.7109375" style="59" customWidth="1"/>
    <col min="11" max="11" width="16.7109375" style="59" customWidth="1"/>
    <col min="12" max="16384" width="8.85546875" style="59"/>
  </cols>
  <sheetData>
    <row r="1" spans="1:11" ht="18.75" customHeight="1">
      <c r="A1" s="134" t="s">
        <v>50</v>
      </c>
      <c r="B1" s="134"/>
      <c r="G1" s="74"/>
      <c r="H1" s="123"/>
      <c r="I1" s="74"/>
    </row>
    <row r="2" spans="1:11" ht="18.75" customHeight="1">
      <c r="A2" s="3" t="s">
        <v>2</v>
      </c>
      <c r="B2" s="3"/>
      <c r="G2" s="74"/>
      <c r="I2" s="76"/>
    </row>
    <row r="3" spans="1:11" s="74" customFormat="1" ht="20.100000000000001" customHeight="1">
      <c r="C3" s="135"/>
      <c r="D3" s="135"/>
      <c r="E3" s="76"/>
      <c r="H3" s="76"/>
      <c r="I3" s="76"/>
    </row>
    <row r="4" spans="1:11">
      <c r="A4" s="74"/>
      <c r="B4" s="76">
        <v>-1</v>
      </c>
      <c r="C4" s="76">
        <v>-2</v>
      </c>
      <c r="D4" s="76">
        <v>-3</v>
      </c>
      <c r="E4" s="76">
        <v>-4</v>
      </c>
      <c r="F4" s="76">
        <v>-5</v>
      </c>
      <c r="G4" s="76">
        <v>-6</v>
      </c>
      <c r="H4" s="76">
        <v>-7</v>
      </c>
      <c r="I4" s="76">
        <v>-8</v>
      </c>
      <c r="J4" s="76">
        <v>-9</v>
      </c>
      <c r="K4" s="141" t="s">
        <v>84</v>
      </c>
    </row>
    <row r="5" spans="1:11" ht="60" customHeight="1">
      <c r="A5" s="136"/>
      <c r="B5" s="45" t="s">
        <v>57</v>
      </c>
      <c r="C5" s="45" t="s">
        <v>51</v>
      </c>
      <c r="D5" s="45" t="s">
        <v>52</v>
      </c>
      <c r="E5" s="45" t="s">
        <v>53</v>
      </c>
      <c r="F5" s="45" t="s">
        <v>54</v>
      </c>
      <c r="G5" s="45" t="s">
        <v>55</v>
      </c>
      <c r="H5" s="45" t="s">
        <v>56</v>
      </c>
      <c r="I5" s="28" t="s">
        <v>95</v>
      </c>
      <c r="J5" s="45" t="s">
        <v>58</v>
      </c>
      <c r="K5" s="66" t="s">
        <v>59</v>
      </c>
    </row>
    <row r="6" spans="1:11" s="133" customFormat="1" ht="24" customHeight="1">
      <c r="A6" s="137"/>
      <c r="B6" s="138"/>
      <c r="C6" s="79"/>
      <c r="D6" s="79"/>
      <c r="E6" s="137"/>
      <c r="F6" s="79"/>
      <c r="G6" s="137"/>
      <c r="H6" s="137"/>
      <c r="I6" s="137"/>
      <c r="J6" s="79" t="s">
        <v>60</v>
      </c>
      <c r="K6" s="139" t="s">
        <v>61</v>
      </c>
    </row>
    <row r="7" spans="1:11" ht="20.100000000000001" customHeight="1">
      <c r="A7" s="58" t="s">
        <v>16</v>
      </c>
      <c r="B7" s="88">
        <v>-3133000</v>
      </c>
      <c r="C7" s="63">
        <v>537000</v>
      </c>
      <c r="D7" s="63"/>
      <c r="E7" s="63">
        <v>33000</v>
      </c>
      <c r="F7" s="63">
        <v>672000</v>
      </c>
      <c r="G7" s="63">
        <v>5775000</v>
      </c>
      <c r="H7" s="88">
        <v>4011000</v>
      </c>
      <c r="I7" s="88">
        <v>2308000</v>
      </c>
      <c r="J7" s="63">
        <f>'Attach E-SUG'!E7</f>
        <v>1194000</v>
      </c>
      <c r="K7" s="69">
        <f t="shared" ref="K7:K29" si="0">B7+C7+D7+E7+F7+G7+H7+I7+J7</f>
        <v>11397000</v>
      </c>
    </row>
    <row r="8" spans="1:11" ht="15" customHeight="1">
      <c r="A8" s="59" t="s">
        <v>17</v>
      </c>
      <c r="B8" s="62">
        <v>-2607000</v>
      </c>
      <c r="C8" s="62">
        <v>453000</v>
      </c>
      <c r="D8" s="117">
        <f>137000+78000</f>
        <v>215000</v>
      </c>
      <c r="E8" s="62">
        <v>35000</v>
      </c>
      <c r="F8" s="62">
        <v>626000</v>
      </c>
      <c r="G8" s="62">
        <v>5709000</v>
      </c>
      <c r="H8" s="62">
        <v>2368000</v>
      </c>
      <c r="I8" s="89"/>
      <c r="J8" s="62">
        <f>'Attach E-SUG'!E8</f>
        <v>-207000</v>
      </c>
      <c r="K8" s="70">
        <f t="shared" si="0"/>
        <v>6592000</v>
      </c>
    </row>
    <row r="9" spans="1:11" ht="15" customHeight="1">
      <c r="A9" s="58" t="s">
        <v>18</v>
      </c>
      <c r="B9" s="60">
        <v>-4243000</v>
      </c>
      <c r="C9" s="60">
        <v>947000</v>
      </c>
      <c r="D9" s="60">
        <v>104000</v>
      </c>
      <c r="E9" s="60">
        <v>40000</v>
      </c>
      <c r="F9" s="60">
        <v>719000</v>
      </c>
      <c r="G9" s="60">
        <v>8824000</v>
      </c>
      <c r="H9" s="60">
        <v>4619000</v>
      </c>
      <c r="I9" s="64"/>
      <c r="J9" s="60">
        <f>'Attach E-SUG'!E9</f>
        <v>-1157000</v>
      </c>
      <c r="K9" s="67">
        <f t="shared" si="0"/>
        <v>9853000</v>
      </c>
    </row>
    <row r="10" spans="1:11" ht="15" customHeight="1">
      <c r="A10" s="59" t="s">
        <v>19</v>
      </c>
      <c r="B10" s="62">
        <v>-4656000</v>
      </c>
      <c r="C10" s="62">
        <v>669000</v>
      </c>
      <c r="D10" s="62">
        <v>2205000</v>
      </c>
      <c r="E10" s="62">
        <v>58000</v>
      </c>
      <c r="F10" s="62">
        <v>672000</v>
      </c>
      <c r="G10" s="62">
        <v>8785000</v>
      </c>
      <c r="H10" s="62">
        <v>6084000</v>
      </c>
      <c r="I10" s="89">
        <v>1000000</v>
      </c>
      <c r="J10" s="62">
        <f>'Attach E-SUG'!E10</f>
        <v>2169000</v>
      </c>
      <c r="K10" s="70">
        <f t="shared" si="0"/>
        <v>16986000</v>
      </c>
    </row>
    <row r="11" spans="1:11" ht="15" customHeight="1">
      <c r="A11" s="58" t="s">
        <v>20</v>
      </c>
      <c r="B11" s="60">
        <v>-4642000</v>
      </c>
      <c r="C11" s="60">
        <v>794000</v>
      </c>
      <c r="D11" s="60">
        <v>2028000</v>
      </c>
      <c r="E11" s="60">
        <v>33000</v>
      </c>
      <c r="F11" s="60">
        <v>672000</v>
      </c>
      <c r="G11" s="60">
        <v>10697000</v>
      </c>
      <c r="H11" s="60">
        <v>4125000</v>
      </c>
      <c r="I11" s="64"/>
      <c r="J11" s="60">
        <f>'Attach E-SUG'!E11</f>
        <v>628000</v>
      </c>
      <c r="K11" s="67">
        <f t="shared" si="0"/>
        <v>14335000</v>
      </c>
    </row>
    <row r="12" spans="1:11" ht="15" customHeight="1">
      <c r="A12" s="59" t="s">
        <v>21</v>
      </c>
      <c r="B12" s="62">
        <v>-7710000</v>
      </c>
      <c r="C12" s="62">
        <v>1239000</v>
      </c>
      <c r="D12" s="62"/>
      <c r="E12" s="62">
        <v>70000</v>
      </c>
      <c r="F12" s="62">
        <v>765000</v>
      </c>
      <c r="G12" s="62">
        <v>16635000</v>
      </c>
      <c r="H12" s="62">
        <v>8336000</v>
      </c>
      <c r="I12" s="89"/>
      <c r="J12" s="62">
        <f>'Attach E-SUG'!E12</f>
        <v>-2120000</v>
      </c>
      <c r="K12" s="70">
        <f t="shared" si="0"/>
        <v>17215000</v>
      </c>
    </row>
    <row r="13" spans="1:11" ht="15" customHeight="1">
      <c r="A13" s="58" t="s">
        <v>22</v>
      </c>
      <c r="B13" s="64">
        <v>-9710000</v>
      </c>
      <c r="C13" s="60">
        <v>1694000</v>
      </c>
      <c r="D13" s="60">
        <v>248000</v>
      </c>
      <c r="E13" s="60">
        <v>69000</v>
      </c>
      <c r="F13" s="60">
        <v>905000</v>
      </c>
      <c r="G13" s="60">
        <v>20273000</v>
      </c>
      <c r="H13" s="64">
        <v>11232000</v>
      </c>
      <c r="I13" s="64">
        <v>1500000</v>
      </c>
      <c r="J13" s="60">
        <f>'Attach E-SUG'!E13</f>
        <v>793000</v>
      </c>
      <c r="K13" s="67">
        <f t="shared" si="0"/>
        <v>27004000</v>
      </c>
    </row>
    <row r="14" spans="1:11" ht="15" customHeight="1">
      <c r="A14" s="59" t="s">
        <v>23</v>
      </c>
      <c r="B14" s="62">
        <v>-2476000</v>
      </c>
      <c r="C14" s="62">
        <v>560000</v>
      </c>
      <c r="D14" s="62">
        <f>108000+98000</f>
        <v>206000</v>
      </c>
      <c r="E14" s="62">
        <v>29000</v>
      </c>
      <c r="F14" s="62">
        <v>533000</v>
      </c>
      <c r="G14" s="62">
        <v>5491000</v>
      </c>
      <c r="H14" s="62">
        <v>2242000</v>
      </c>
      <c r="I14" s="145"/>
      <c r="J14" s="62">
        <f>'Attach E-SUG'!E14</f>
        <v>-618000</v>
      </c>
      <c r="K14" s="70">
        <f t="shared" si="0"/>
        <v>5967000</v>
      </c>
    </row>
    <row r="15" spans="1:11" ht="15" customHeight="1">
      <c r="A15" s="58" t="s">
        <v>24</v>
      </c>
      <c r="B15" s="64">
        <v>-9220000</v>
      </c>
      <c r="C15" s="64">
        <v>1664000</v>
      </c>
      <c r="D15" s="64">
        <v>87000</v>
      </c>
      <c r="E15" s="64">
        <v>68000</v>
      </c>
      <c r="F15" s="64">
        <v>858000</v>
      </c>
      <c r="G15" s="64">
        <v>19038000</v>
      </c>
      <c r="H15" s="64">
        <v>10879000</v>
      </c>
      <c r="I15" s="64"/>
      <c r="J15" s="64">
        <f>'Attach E-SUG'!E15</f>
        <v>643000</v>
      </c>
      <c r="K15" s="67">
        <f t="shared" si="0"/>
        <v>24017000</v>
      </c>
    </row>
    <row r="16" spans="1:11" ht="15" customHeight="1">
      <c r="A16" s="59" t="s">
        <v>25</v>
      </c>
      <c r="B16" s="62">
        <v>-5429000</v>
      </c>
      <c r="C16" s="62">
        <v>1113000</v>
      </c>
      <c r="D16" s="62"/>
      <c r="E16" s="62">
        <v>51000</v>
      </c>
      <c r="F16" s="62">
        <v>626000</v>
      </c>
      <c r="G16" s="62">
        <v>7995000</v>
      </c>
      <c r="H16" s="62">
        <v>9499000</v>
      </c>
      <c r="I16" s="89"/>
      <c r="J16" s="62">
        <f>'Attach E-SUG'!E16</f>
        <v>-2821000</v>
      </c>
      <c r="K16" s="70">
        <f t="shared" si="0"/>
        <v>11034000</v>
      </c>
    </row>
    <row r="17" spans="1:11" ht="15" customHeight="1">
      <c r="A17" s="58" t="s">
        <v>26</v>
      </c>
      <c r="B17" s="60">
        <v>-940000</v>
      </c>
      <c r="C17" s="60">
        <v>163000</v>
      </c>
      <c r="D17" s="60">
        <f>324000+91000</f>
        <v>415000</v>
      </c>
      <c r="E17" s="60">
        <v>24000</v>
      </c>
      <c r="F17" s="60">
        <v>300000</v>
      </c>
      <c r="G17" s="60">
        <v>2685000</v>
      </c>
      <c r="H17" s="60">
        <v>151000</v>
      </c>
      <c r="I17" s="64"/>
      <c r="J17" s="60">
        <f>'Attach E-SUG'!E17</f>
        <v>-88000</v>
      </c>
      <c r="K17" s="67">
        <f t="shared" si="0"/>
        <v>2710000</v>
      </c>
    </row>
    <row r="18" spans="1:11" ht="15" customHeight="1">
      <c r="A18" s="59" t="s">
        <v>27</v>
      </c>
      <c r="B18" s="62">
        <v>-2884000</v>
      </c>
      <c r="C18" s="62">
        <v>455000</v>
      </c>
      <c r="D18" s="62">
        <f>81000+94000</f>
        <v>175000</v>
      </c>
      <c r="E18" s="62">
        <v>42000</v>
      </c>
      <c r="F18" s="62">
        <v>626000</v>
      </c>
      <c r="G18" s="62">
        <v>6944000</v>
      </c>
      <c r="H18" s="62">
        <v>2058000</v>
      </c>
      <c r="I18" s="89"/>
      <c r="J18" s="62">
        <f>'Attach E-SUG'!E18</f>
        <v>97000</v>
      </c>
      <c r="K18" s="70">
        <f t="shared" si="0"/>
        <v>7513000</v>
      </c>
    </row>
    <row r="19" spans="1:11" ht="15" customHeight="1">
      <c r="A19" s="58" t="s">
        <v>28</v>
      </c>
      <c r="B19" s="60">
        <v>-8685000</v>
      </c>
      <c r="C19" s="60">
        <v>1629000</v>
      </c>
      <c r="D19" s="60"/>
      <c r="E19" s="60">
        <v>50000</v>
      </c>
      <c r="F19" s="60">
        <v>765000</v>
      </c>
      <c r="G19" s="60">
        <v>15951000</v>
      </c>
      <c r="H19" s="60">
        <v>12273000</v>
      </c>
      <c r="I19" s="64"/>
      <c r="J19" s="60">
        <f>'Attach E-SUG'!E19</f>
        <v>-29000</v>
      </c>
      <c r="K19" s="67">
        <f t="shared" si="0"/>
        <v>21954000</v>
      </c>
    </row>
    <row r="20" spans="1:11" ht="15" customHeight="1">
      <c r="A20" s="59" t="s">
        <v>29</v>
      </c>
      <c r="B20" s="62">
        <v>-8132000</v>
      </c>
      <c r="C20" s="62">
        <v>1212000</v>
      </c>
      <c r="D20" s="62"/>
      <c r="E20" s="62">
        <v>62000</v>
      </c>
      <c r="F20" s="62">
        <v>812000</v>
      </c>
      <c r="G20" s="62">
        <v>18375000</v>
      </c>
      <c r="H20" s="62">
        <v>7957000</v>
      </c>
      <c r="I20" s="89"/>
      <c r="J20" s="62">
        <f>'Attach E-SUG'!E20</f>
        <v>2173000</v>
      </c>
      <c r="K20" s="70">
        <f t="shared" si="0"/>
        <v>22459000</v>
      </c>
    </row>
    <row r="21" spans="1:11" ht="15" customHeight="1">
      <c r="A21" s="58" t="s">
        <v>30</v>
      </c>
      <c r="B21" s="60">
        <v>-6436000</v>
      </c>
      <c r="C21" s="60">
        <v>1393000</v>
      </c>
      <c r="D21" s="60">
        <v>144000</v>
      </c>
      <c r="E21" s="60">
        <v>60000</v>
      </c>
      <c r="F21" s="60">
        <v>858000</v>
      </c>
      <c r="G21" s="60">
        <v>10728000</v>
      </c>
      <c r="H21" s="60">
        <v>9896000</v>
      </c>
      <c r="I21" s="64"/>
      <c r="J21" s="60">
        <f>'Attach E-SUG'!E21</f>
        <v>293000</v>
      </c>
      <c r="K21" s="67">
        <f t="shared" si="0"/>
        <v>16936000</v>
      </c>
    </row>
    <row r="22" spans="1:11" ht="15" customHeight="1">
      <c r="A22" s="59" t="s">
        <v>31</v>
      </c>
      <c r="B22" s="89">
        <v>-4529000</v>
      </c>
      <c r="C22" s="62">
        <v>952000</v>
      </c>
      <c r="D22" s="62">
        <v>329000</v>
      </c>
      <c r="E22" s="62">
        <v>53000</v>
      </c>
      <c r="F22" s="62">
        <v>672000</v>
      </c>
      <c r="G22" s="62">
        <v>7564000</v>
      </c>
      <c r="H22" s="89">
        <v>6882000</v>
      </c>
      <c r="I22" s="89">
        <v>2545000</v>
      </c>
      <c r="J22" s="62">
        <f>'Attach E-SUG'!E22</f>
        <v>340000</v>
      </c>
      <c r="K22" s="70">
        <f t="shared" si="0"/>
        <v>14808000</v>
      </c>
    </row>
    <row r="23" spans="1:11" ht="15" customHeight="1">
      <c r="A23" s="58" t="s">
        <v>32</v>
      </c>
      <c r="B23" s="60">
        <v>-11814000</v>
      </c>
      <c r="C23" s="60">
        <v>1748000</v>
      </c>
      <c r="D23" s="60"/>
      <c r="E23" s="60">
        <v>86000</v>
      </c>
      <c r="F23" s="60">
        <v>812000</v>
      </c>
      <c r="G23" s="60">
        <v>32191000</v>
      </c>
      <c r="H23" s="60">
        <v>6429000</v>
      </c>
      <c r="I23" s="64"/>
      <c r="J23" s="60">
        <f>'Attach E-SUG'!E23</f>
        <v>2539000</v>
      </c>
      <c r="K23" s="67">
        <f t="shared" si="0"/>
        <v>31991000</v>
      </c>
    </row>
    <row r="24" spans="1:11" ht="15" customHeight="1">
      <c r="A24" s="59" t="s">
        <v>33</v>
      </c>
      <c r="B24" s="62">
        <v>-8762000</v>
      </c>
      <c r="C24" s="62">
        <v>1410000</v>
      </c>
      <c r="D24" s="62">
        <v>1458000</v>
      </c>
      <c r="E24" s="62">
        <v>65000</v>
      </c>
      <c r="F24" s="62">
        <v>579000</v>
      </c>
      <c r="G24" s="62">
        <v>21607000</v>
      </c>
      <c r="H24" s="62">
        <v>7059000</v>
      </c>
      <c r="I24" s="89"/>
      <c r="J24" s="62">
        <f>'Attach E-SUG'!E24</f>
        <v>-1568000</v>
      </c>
      <c r="K24" s="70">
        <f t="shared" si="0"/>
        <v>21848000</v>
      </c>
    </row>
    <row r="25" spans="1:11" ht="15" customHeight="1">
      <c r="A25" s="58" t="s">
        <v>34</v>
      </c>
      <c r="B25" s="60">
        <v>-8075000</v>
      </c>
      <c r="C25" s="60">
        <v>1517000</v>
      </c>
      <c r="D25" s="60">
        <v>3340000</v>
      </c>
      <c r="E25" s="60">
        <v>82000</v>
      </c>
      <c r="F25" s="60">
        <v>812000</v>
      </c>
      <c r="G25" s="60">
        <v>19302000</v>
      </c>
      <c r="H25" s="60">
        <v>6839000</v>
      </c>
      <c r="I25" s="64"/>
      <c r="J25" s="60">
        <f>'Attach E-SUG'!E25</f>
        <v>-1464000</v>
      </c>
      <c r="K25" s="67">
        <f t="shared" si="0"/>
        <v>22353000</v>
      </c>
    </row>
    <row r="26" spans="1:11" ht="15" customHeight="1">
      <c r="A26" s="59" t="s">
        <v>35</v>
      </c>
      <c r="B26" s="62">
        <v>-7060000</v>
      </c>
      <c r="C26" s="62">
        <v>1400000</v>
      </c>
      <c r="D26" s="62">
        <f>2131000+1080000</f>
        <v>3211000</v>
      </c>
      <c r="E26" s="62">
        <v>50000</v>
      </c>
      <c r="F26" s="62">
        <v>765000</v>
      </c>
      <c r="G26" s="62">
        <v>20625000</v>
      </c>
      <c r="H26" s="62">
        <v>2177000</v>
      </c>
      <c r="I26" s="89"/>
      <c r="J26" s="62">
        <f>'Attach E-SUG'!E26</f>
        <v>-606000</v>
      </c>
      <c r="K26" s="70">
        <f t="shared" si="0"/>
        <v>20562000</v>
      </c>
    </row>
    <row r="27" spans="1:11" ht="15" customHeight="1">
      <c r="A27" s="58" t="s">
        <v>36</v>
      </c>
      <c r="B27" s="60">
        <v>-2429000</v>
      </c>
      <c r="C27" s="60">
        <v>687000</v>
      </c>
      <c r="D27" s="60">
        <v>91000</v>
      </c>
      <c r="E27" s="60">
        <v>35000</v>
      </c>
      <c r="F27" s="60">
        <v>719000</v>
      </c>
      <c r="G27" s="60">
        <v>3102000</v>
      </c>
      <c r="H27" s="60">
        <v>4286000</v>
      </c>
      <c r="I27" s="64"/>
      <c r="J27" s="60">
        <f>'Attach E-SUG'!E27</f>
        <v>-16000</v>
      </c>
      <c r="K27" s="67">
        <f t="shared" si="0"/>
        <v>6475000</v>
      </c>
    </row>
    <row r="28" spans="1:11" ht="15" customHeight="1">
      <c r="A28" s="59" t="s">
        <v>37</v>
      </c>
      <c r="B28" s="62">
        <v>-3259000</v>
      </c>
      <c r="C28" s="62">
        <v>567000</v>
      </c>
      <c r="D28" s="62">
        <f>647000+126000</f>
        <v>773000</v>
      </c>
      <c r="E28" s="62">
        <v>34000</v>
      </c>
      <c r="F28" s="62">
        <v>579000</v>
      </c>
      <c r="G28" s="62">
        <v>8476000</v>
      </c>
      <c r="H28" s="62">
        <v>1824000</v>
      </c>
      <c r="I28" s="89"/>
      <c r="J28" s="62">
        <f>'Attach E-SUG'!E28</f>
        <v>-389000</v>
      </c>
      <c r="K28" s="70">
        <f t="shared" si="0"/>
        <v>8605000</v>
      </c>
    </row>
    <row r="29" spans="1:11" ht="15" customHeight="1">
      <c r="A29" s="58" t="s">
        <v>38</v>
      </c>
      <c r="B29" s="64">
        <v>-3434000</v>
      </c>
      <c r="C29" s="60">
        <v>573000</v>
      </c>
      <c r="D29" s="60">
        <v>177000</v>
      </c>
      <c r="E29" s="60">
        <v>23000</v>
      </c>
      <c r="F29" s="60">
        <v>672000</v>
      </c>
      <c r="G29" s="60">
        <v>7017000</v>
      </c>
      <c r="H29" s="64">
        <v>3774000</v>
      </c>
      <c r="I29" s="64">
        <f>1000000+2247000</f>
        <v>3247000</v>
      </c>
      <c r="J29" s="60">
        <f>'Attach E-SUG'!E29</f>
        <v>214000</v>
      </c>
      <c r="K29" s="67">
        <f t="shared" si="0"/>
        <v>12263000</v>
      </c>
    </row>
    <row r="30" spans="1:11" ht="20.100000000000001" customHeight="1">
      <c r="A30" s="2" t="s">
        <v>39</v>
      </c>
      <c r="B30" s="65">
        <f t="shared" ref="B30:H30" si="1">SUM(B7:B29)</f>
        <v>-130265000</v>
      </c>
      <c r="C30" s="65">
        <f t="shared" si="1"/>
        <v>23376000</v>
      </c>
      <c r="D30" s="65">
        <f t="shared" si="1"/>
        <v>15206000</v>
      </c>
      <c r="E30" s="65">
        <f t="shared" si="1"/>
        <v>1152000</v>
      </c>
      <c r="F30" s="65">
        <f t="shared" si="1"/>
        <v>16019000</v>
      </c>
      <c r="G30" s="65">
        <f t="shared" si="1"/>
        <v>283789000</v>
      </c>
      <c r="H30" s="65">
        <f t="shared" si="1"/>
        <v>135000000</v>
      </c>
      <c r="I30" s="65">
        <f>SUM(I7:I29)</f>
        <v>10600000</v>
      </c>
      <c r="J30" s="65">
        <f>SUM(J7:J29)</f>
        <v>0</v>
      </c>
      <c r="K30" s="72">
        <f>SUM(K7:K29)</f>
        <v>354877000</v>
      </c>
    </row>
    <row r="31" spans="1:11" ht="20.100000000000001" customHeight="1">
      <c r="A31" s="58" t="s">
        <v>40</v>
      </c>
      <c r="B31" s="64">
        <v>-2929000</v>
      </c>
      <c r="C31" s="60">
        <v>391000</v>
      </c>
      <c r="D31" s="60"/>
      <c r="E31" s="60"/>
      <c r="F31" s="60">
        <v>300000</v>
      </c>
      <c r="G31" s="60">
        <v>9475000</v>
      </c>
      <c r="H31" s="60"/>
      <c r="I31" s="60">
        <v>246000</v>
      </c>
      <c r="J31" s="60"/>
      <c r="K31" s="67">
        <f>B31+C31+D31+E31+F31+G31+H31+I31+J31</f>
        <v>7483000</v>
      </c>
    </row>
    <row r="32" spans="1:11" ht="15" customHeight="1">
      <c r="A32" s="59" t="s">
        <v>41</v>
      </c>
      <c r="B32" s="62"/>
      <c r="C32" s="62">
        <v>15000</v>
      </c>
      <c r="D32" s="62"/>
      <c r="E32" s="62"/>
      <c r="F32" s="62"/>
      <c r="G32" s="62"/>
      <c r="H32" s="62"/>
      <c r="I32" s="62"/>
      <c r="J32" s="62"/>
      <c r="K32" s="70">
        <f>B32+C32+D32+E32+F32+G32+H32+I32+J32</f>
        <v>15000</v>
      </c>
    </row>
    <row r="33" spans="1:11" ht="15" customHeight="1">
      <c r="A33" s="58" t="s">
        <v>43</v>
      </c>
      <c r="B33" s="64">
        <v>90084000</v>
      </c>
      <c r="C33" s="60"/>
      <c r="D33" s="60"/>
      <c r="E33" s="60">
        <f>-1152000+45106000</f>
        <v>43954000</v>
      </c>
      <c r="F33" s="60"/>
      <c r="G33" s="60">
        <v>5779000</v>
      </c>
      <c r="H33" s="64">
        <v>15000000</v>
      </c>
      <c r="I33" s="64">
        <f>2000000+6000000+25000000</f>
        <v>33000000</v>
      </c>
      <c r="J33" s="60"/>
      <c r="K33" s="67">
        <f>B33+C33+D33+E33+F33+G33+H33+I33+J33</f>
        <v>187817000</v>
      </c>
    </row>
    <row r="34" spans="1:11" ht="20.100000000000001" customHeight="1" thickBot="1">
      <c r="A34" s="27" t="s">
        <v>45</v>
      </c>
      <c r="B34" s="61">
        <f t="shared" ref="B34:K34" si="2">SUM(B30:B33)</f>
        <v>-43110000</v>
      </c>
      <c r="C34" s="61">
        <f t="shared" si="2"/>
        <v>23782000</v>
      </c>
      <c r="D34" s="61">
        <f t="shared" si="2"/>
        <v>15206000</v>
      </c>
      <c r="E34" s="61">
        <f t="shared" si="2"/>
        <v>45106000</v>
      </c>
      <c r="F34" s="61">
        <f t="shared" si="2"/>
        <v>16319000</v>
      </c>
      <c r="G34" s="61">
        <f t="shared" si="2"/>
        <v>299043000</v>
      </c>
      <c r="H34" s="61">
        <f t="shared" si="2"/>
        <v>150000000</v>
      </c>
      <c r="I34" s="61">
        <f t="shared" si="2"/>
        <v>43846000</v>
      </c>
      <c r="J34" s="61">
        <f t="shared" si="2"/>
        <v>0</v>
      </c>
      <c r="K34" s="68">
        <f t="shared" si="2"/>
        <v>550192000</v>
      </c>
    </row>
    <row r="35" spans="1:11">
      <c r="K35" s="140"/>
    </row>
    <row r="36" spans="1:11" s="154" customFormat="1" ht="15.75">
      <c r="A36" s="160" t="s">
        <v>96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</row>
  </sheetData>
  <mergeCells count="1">
    <mergeCell ref="A36:K36"/>
  </mergeCells>
  <printOptions horizontalCentered="1"/>
  <pageMargins left="0.5" right="0.5" top="0.5" bottom="0.5" header="0.3" footer="0.3"/>
  <pageSetup paperSize="5" scale="84" orientation="landscape" r:id="rId1"/>
  <ignoredErrors>
    <ignoredError sqref="K4" numberStoredAsText="1"/>
    <ignoredError sqref="K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0A48-D07B-46EF-A682-CB76FC47BB2B}">
  <sheetPr>
    <tabColor rgb="FFFFC000"/>
    <pageSetUpPr fitToPage="1"/>
  </sheetPr>
  <dimension ref="A1:J36"/>
  <sheetViews>
    <sheetView zoomScaleNormal="100" workbookViewId="0"/>
  </sheetViews>
  <sheetFormatPr defaultColWidth="8.85546875" defaultRowHeight="15"/>
  <cols>
    <col min="1" max="1" width="39.7109375" customWidth="1"/>
    <col min="2" max="6" width="12.28515625" customWidth="1"/>
    <col min="7" max="9" width="16.7109375" customWidth="1"/>
    <col min="10" max="10" width="14.5703125" bestFit="1" customWidth="1"/>
  </cols>
  <sheetData>
    <row r="1" spans="1:10" ht="18.75" customHeight="1">
      <c r="A1" s="11" t="s">
        <v>62</v>
      </c>
      <c r="B1" s="3"/>
      <c r="C1" s="3"/>
      <c r="D1" s="3"/>
      <c r="E1" s="3"/>
    </row>
    <row r="2" spans="1:10" ht="18.75" customHeight="1">
      <c r="A2" s="3" t="s">
        <v>2</v>
      </c>
      <c r="B2" s="3"/>
      <c r="C2" s="3"/>
      <c r="D2" s="3"/>
      <c r="E2" s="3"/>
    </row>
    <row r="3" spans="1:10" ht="20.100000000000001" customHeight="1">
      <c r="A3" s="3"/>
      <c r="B3" s="166" t="s">
        <v>63</v>
      </c>
      <c r="C3" s="166"/>
      <c r="D3" s="166"/>
      <c r="E3" s="166"/>
      <c r="F3" s="167"/>
      <c r="G3" s="161" t="s">
        <v>64</v>
      </c>
      <c r="H3" s="162"/>
      <c r="I3" s="162"/>
    </row>
    <row r="4" spans="1:10" s="131" customFormat="1" ht="15" customHeight="1">
      <c r="A4" s="150"/>
      <c r="B4" s="151">
        <v>-1</v>
      </c>
      <c r="C4" s="151">
        <v>-2</v>
      </c>
      <c r="D4" s="151">
        <v>-3</v>
      </c>
      <c r="E4" s="151">
        <v>-4</v>
      </c>
      <c r="F4" s="151">
        <v>-5</v>
      </c>
      <c r="G4" s="152">
        <v>-6</v>
      </c>
      <c r="H4" s="151">
        <v>-7</v>
      </c>
      <c r="I4" s="151">
        <v>-8</v>
      </c>
    </row>
    <row r="5" spans="1:10" ht="60" customHeight="1">
      <c r="A5" s="75"/>
      <c r="B5" s="146" t="s">
        <v>85</v>
      </c>
      <c r="C5" s="146" t="s">
        <v>86</v>
      </c>
      <c r="D5" s="149" t="s">
        <v>92</v>
      </c>
      <c r="E5" s="28" t="s">
        <v>90</v>
      </c>
      <c r="F5" s="45" t="s">
        <v>65</v>
      </c>
      <c r="G5" s="66" t="s">
        <v>66</v>
      </c>
      <c r="H5" s="45" t="s">
        <v>67</v>
      </c>
      <c r="I5" s="77" t="s">
        <v>9</v>
      </c>
    </row>
    <row r="6" spans="1:10" s="80" customFormat="1" ht="24" customHeight="1">
      <c r="A6" s="78"/>
      <c r="B6" s="132"/>
      <c r="C6" s="142"/>
      <c r="D6" s="79"/>
      <c r="E6" s="79"/>
      <c r="F6" s="53" t="s">
        <v>91</v>
      </c>
      <c r="G6" s="164" t="s">
        <v>68</v>
      </c>
      <c r="H6" s="165"/>
      <c r="I6" s="53" t="s">
        <v>87</v>
      </c>
      <c r="J6" s="127"/>
    </row>
    <row r="7" spans="1:10" ht="20.100000000000001" customHeight="1">
      <c r="A7" s="81" t="s">
        <v>16</v>
      </c>
      <c r="B7" s="64">
        <v>8242</v>
      </c>
      <c r="C7" s="121"/>
      <c r="D7" s="60">
        <f>B7+C7</f>
        <v>8242</v>
      </c>
      <c r="E7" s="60">
        <v>219</v>
      </c>
      <c r="F7" s="60">
        <f>D7+E7</f>
        <v>8461</v>
      </c>
      <c r="G7" s="90">
        <v>52814000</v>
      </c>
      <c r="H7" s="88">
        <v>7750000</v>
      </c>
      <c r="I7" s="63">
        <f t="shared" ref="I7:I28" si="0">SUM(G7:H7)</f>
        <v>60564000</v>
      </c>
      <c r="J7" s="82"/>
    </row>
    <row r="8" spans="1:10" ht="15" customHeight="1">
      <c r="A8" s="59" t="s">
        <v>17</v>
      </c>
      <c r="B8" s="89">
        <v>6135</v>
      </c>
      <c r="C8" s="122"/>
      <c r="D8" s="62">
        <f>B8+C8</f>
        <v>6135</v>
      </c>
      <c r="E8" s="62">
        <v>44</v>
      </c>
      <c r="F8" s="62">
        <f t="shared" ref="F8:F29" si="1">D8+E8</f>
        <v>6179</v>
      </c>
      <c r="G8" s="91">
        <v>36443000</v>
      </c>
      <c r="H8" s="89">
        <v>3187000</v>
      </c>
      <c r="I8" s="62">
        <f t="shared" si="0"/>
        <v>39630000</v>
      </c>
      <c r="J8" s="82"/>
    </row>
    <row r="9" spans="1:10" ht="15" customHeight="1">
      <c r="A9" s="58" t="s">
        <v>18</v>
      </c>
      <c r="B9" s="64">
        <v>15560</v>
      </c>
      <c r="C9" s="121"/>
      <c r="D9" s="60">
        <f t="shared" ref="D9:D29" si="2">B9+C9</f>
        <v>15560</v>
      </c>
      <c r="E9" s="60">
        <v>299</v>
      </c>
      <c r="F9" s="60">
        <f t="shared" si="1"/>
        <v>15859</v>
      </c>
      <c r="G9" s="71">
        <v>83158000</v>
      </c>
      <c r="H9" s="64">
        <v>14460000</v>
      </c>
      <c r="I9" s="60">
        <f t="shared" si="0"/>
        <v>97618000</v>
      </c>
      <c r="J9" s="82"/>
    </row>
    <row r="10" spans="1:10" ht="15" customHeight="1">
      <c r="A10" s="59" t="s">
        <v>19</v>
      </c>
      <c r="B10" s="89">
        <v>11473</v>
      </c>
      <c r="C10" s="122"/>
      <c r="D10" s="62">
        <f t="shared" si="2"/>
        <v>11473</v>
      </c>
      <c r="E10" s="62">
        <v>162</v>
      </c>
      <c r="F10" s="62">
        <f t="shared" si="1"/>
        <v>11635</v>
      </c>
      <c r="G10" s="91">
        <v>77720000</v>
      </c>
      <c r="H10" s="89">
        <v>15325000</v>
      </c>
      <c r="I10" s="62">
        <f t="shared" si="0"/>
        <v>93045000</v>
      </c>
      <c r="J10" s="82"/>
    </row>
    <row r="11" spans="1:10" ht="15" customHeight="1">
      <c r="A11" s="58" t="s">
        <v>20</v>
      </c>
      <c r="B11" s="64">
        <v>12522</v>
      </c>
      <c r="C11" s="121"/>
      <c r="D11" s="60">
        <f t="shared" si="2"/>
        <v>12522</v>
      </c>
      <c r="E11" s="60">
        <v>544</v>
      </c>
      <c r="F11" s="60">
        <f t="shared" si="1"/>
        <v>13066</v>
      </c>
      <c r="G11" s="71">
        <v>78392000</v>
      </c>
      <c r="H11" s="64">
        <v>18793000</v>
      </c>
      <c r="I11" s="60">
        <f t="shared" si="0"/>
        <v>97185000</v>
      </c>
      <c r="J11" s="82"/>
    </row>
    <row r="12" spans="1:10" ht="15" customHeight="1">
      <c r="A12" s="59" t="s">
        <v>21</v>
      </c>
      <c r="B12" s="89">
        <v>19875</v>
      </c>
      <c r="C12" s="122"/>
      <c r="D12" s="62">
        <f t="shared" si="2"/>
        <v>19875</v>
      </c>
      <c r="E12" s="62">
        <v>533</v>
      </c>
      <c r="F12" s="62">
        <f t="shared" si="1"/>
        <v>20408</v>
      </c>
      <c r="G12" s="91">
        <f>131759000-639000</f>
        <v>131120000</v>
      </c>
      <c r="H12" s="89">
        <v>16120000</v>
      </c>
      <c r="I12" s="62">
        <f t="shared" si="0"/>
        <v>147240000</v>
      </c>
      <c r="J12" s="82"/>
    </row>
    <row r="13" spans="1:10" ht="15" customHeight="1">
      <c r="A13" s="58" t="s">
        <v>22</v>
      </c>
      <c r="B13" s="64">
        <v>29517</v>
      </c>
      <c r="C13" s="121"/>
      <c r="D13" s="60">
        <f t="shared" si="2"/>
        <v>29517</v>
      </c>
      <c r="E13" s="60">
        <v>1104</v>
      </c>
      <c r="F13" s="60">
        <f t="shared" si="1"/>
        <v>30621</v>
      </c>
      <c r="G13" s="71">
        <v>204649000</v>
      </c>
      <c r="H13" s="64">
        <v>40174000</v>
      </c>
      <c r="I13" s="60">
        <f t="shared" si="0"/>
        <v>244823000</v>
      </c>
      <c r="J13" s="82"/>
    </row>
    <row r="14" spans="1:10" ht="15" customHeight="1">
      <c r="A14" s="59" t="s">
        <v>23</v>
      </c>
      <c r="B14" s="89">
        <v>7603</v>
      </c>
      <c r="C14" s="122"/>
      <c r="D14" s="62">
        <f t="shared" si="2"/>
        <v>7603</v>
      </c>
      <c r="E14" s="62">
        <v>307</v>
      </c>
      <c r="F14" s="62">
        <f t="shared" si="1"/>
        <v>7910</v>
      </c>
      <c r="G14" s="91">
        <v>32443000</v>
      </c>
      <c r="H14" s="89">
        <v>8038000</v>
      </c>
      <c r="I14" s="62">
        <f t="shared" si="0"/>
        <v>40481000</v>
      </c>
      <c r="J14" s="82"/>
    </row>
    <row r="15" spans="1:10" ht="15" customHeight="1">
      <c r="A15" s="58" t="s">
        <v>24</v>
      </c>
      <c r="B15" s="64">
        <v>29687</v>
      </c>
      <c r="C15" s="121"/>
      <c r="D15" s="60">
        <f t="shared" si="2"/>
        <v>29687</v>
      </c>
      <c r="E15" s="60">
        <v>1137</v>
      </c>
      <c r="F15" s="60">
        <f t="shared" si="1"/>
        <v>30824</v>
      </c>
      <c r="G15" s="71">
        <v>204614000</v>
      </c>
      <c r="H15" s="64">
        <v>42209000</v>
      </c>
      <c r="I15" s="60">
        <f t="shared" si="0"/>
        <v>246823000</v>
      </c>
      <c r="J15" s="82"/>
    </row>
    <row r="16" spans="1:10" ht="15" customHeight="1">
      <c r="A16" s="59" t="s">
        <v>25</v>
      </c>
      <c r="B16" s="89">
        <v>18500</v>
      </c>
      <c r="C16" s="122"/>
      <c r="D16" s="62">
        <f t="shared" si="2"/>
        <v>18500</v>
      </c>
      <c r="E16" s="62">
        <v>401</v>
      </c>
      <c r="F16" s="62">
        <f t="shared" si="1"/>
        <v>18901</v>
      </c>
      <c r="G16" s="91">
        <v>126981000</v>
      </c>
      <c r="H16" s="89">
        <v>23072000</v>
      </c>
      <c r="I16" s="62">
        <f t="shared" si="0"/>
        <v>150053000</v>
      </c>
      <c r="J16" s="82"/>
    </row>
    <row r="17" spans="1:10" ht="15" customHeight="1">
      <c r="A17" s="58" t="s">
        <v>26</v>
      </c>
      <c r="B17" s="64">
        <v>1418</v>
      </c>
      <c r="C17" s="121"/>
      <c r="D17" s="60">
        <f t="shared" si="2"/>
        <v>1418</v>
      </c>
      <c r="E17" s="60">
        <v>31</v>
      </c>
      <c r="F17" s="60">
        <f t="shared" si="1"/>
        <v>1449</v>
      </c>
      <c r="G17" s="71">
        <v>6129000</v>
      </c>
      <c r="H17" s="64">
        <v>3876000</v>
      </c>
      <c r="I17" s="60">
        <f t="shared" si="0"/>
        <v>10005000</v>
      </c>
      <c r="J17" s="82"/>
    </row>
    <row r="18" spans="1:10" ht="15" customHeight="1">
      <c r="A18" s="59" t="s">
        <v>27</v>
      </c>
      <c r="B18" s="89">
        <v>6128</v>
      </c>
      <c r="C18" s="122"/>
      <c r="D18" s="62">
        <f t="shared" si="2"/>
        <v>6128</v>
      </c>
      <c r="E18" s="62">
        <v>196</v>
      </c>
      <c r="F18" s="62">
        <f t="shared" si="1"/>
        <v>6324</v>
      </c>
      <c r="G18" s="91">
        <v>37242000</v>
      </c>
      <c r="H18" s="89">
        <v>4882000</v>
      </c>
      <c r="I18" s="62">
        <f t="shared" si="0"/>
        <v>42124000</v>
      </c>
      <c r="J18" s="82"/>
    </row>
    <row r="19" spans="1:10" ht="15" customHeight="1">
      <c r="A19" s="58" t="s">
        <v>28</v>
      </c>
      <c r="B19" s="64">
        <v>27833</v>
      </c>
      <c r="C19" s="121"/>
      <c r="D19" s="60">
        <f t="shared" si="2"/>
        <v>27833</v>
      </c>
      <c r="E19" s="60">
        <v>1128</v>
      </c>
      <c r="F19" s="60">
        <f t="shared" si="1"/>
        <v>28961</v>
      </c>
      <c r="G19" s="71">
        <v>186645000</v>
      </c>
      <c r="H19" s="64">
        <v>22849000</v>
      </c>
      <c r="I19" s="60">
        <f t="shared" si="0"/>
        <v>209494000</v>
      </c>
      <c r="J19" s="82"/>
    </row>
    <row r="20" spans="1:10" ht="15" customHeight="1">
      <c r="A20" s="59" t="s">
        <v>29</v>
      </c>
      <c r="B20" s="89">
        <v>19228</v>
      </c>
      <c r="C20" s="122"/>
      <c r="D20" s="62">
        <f t="shared" si="2"/>
        <v>19228</v>
      </c>
      <c r="E20" s="62">
        <v>834</v>
      </c>
      <c r="F20" s="62">
        <f t="shared" si="1"/>
        <v>20062</v>
      </c>
      <c r="G20" s="91">
        <v>130773000</v>
      </c>
      <c r="H20" s="89">
        <v>27973000</v>
      </c>
      <c r="I20" s="62">
        <f t="shared" si="0"/>
        <v>158746000</v>
      </c>
      <c r="J20" s="82"/>
    </row>
    <row r="21" spans="1:10" ht="15" customHeight="1">
      <c r="A21" s="58" t="s">
        <v>30</v>
      </c>
      <c r="B21" s="64">
        <v>23771</v>
      </c>
      <c r="C21" s="121"/>
      <c r="D21" s="60">
        <f t="shared" si="2"/>
        <v>23771</v>
      </c>
      <c r="E21" s="60">
        <v>666</v>
      </c>
      <c r="F21" s="60">
        <f t="shared" si="1"/>
        <v>24437</v>
      </c>
      <c r="G21" s="71">
        <v>161741000</v>
      </c>
      <c r="H21" s="64">
        <v>23911000</v>
      </c>
      <c r="I21" s="60">
        <f t="shared" si="0"/>
        <v>185652000</v>
      </c>
      <c r="J21" s="82"/>
    </row>
    <row r="22" spans="1:10" ht="15" customHeight="1">
      <c r="A22" s="59" t="s">
        <v>31</v>
      </c>
      <c r="B22" s="89">
        <v>15889</v>
      </c>
      <c r="C22" s="122"/>
      <c r="D22" s="62">
        <f t="shared" si="2"/>
        <v>15889</v>
      </c>
      <c r="E22" s="62">
        <v>378</v>
      </c>
      <c r="F22" s="62">
        <f t="shared" si="1"/>
        <v>16267</v>
      </c>
      <c r="G22" s="91">
        <v>99156000</v>
      </c>
      <c r="H22" s="89">
        <v>16431000</v>
      </c>
      <c r="I22" s="62">
        <f t="shared" si="0"/>
        <v>115587000</v>
      </c>
      <c r="J22" s="82"/>
    </row>
    <row r="23" spans="1:10" ht="15" customHeight="1">
      <c r="A23" s="58" t="s">
        <v>32</v>
      </c>
      <c r="B23" s="64">
        <v>28016</v>
      </c>
      <c r="C23" s="121"/>
      <c r="D23" s="60">
        <f t="shared" si="2"/>
        <v>28016</v>
      </c>
      <c r="E23" s="60">
        <v>4247</v>
      </c>
      <c r="F23" s="60">
        <f t="shared" si="1"/>
        <v>32263</v>
      </c>
      <c r="G23" s="71">
        <v>185132000</v>
      </c>
      <c r="H23" s="64">
        <v>80362000</v>
      </c>
      <c r="I23" s="60">
        <f t="shared" si="0"/>
        <v>265494000</v>
      </c>
      <c r="J23" s="82"/>
    </row>
    <row r="24" spans="1:10" ht="15" customHeight="1">
      <c r="A24" s="59" t="s">
        <v>33</v>
      </c>
      <c r="B24" s="89">
        <v>24582</v>
      </c>
      <c r="C24" s="122"/>
      <c r="D24" s="62">
        <f t="shared" si="2"/>
        <v>24582</v>
      </c>
      <c r="E24" s="62">
        <v>1236</v>
      </c>
      <c r="F24" s="62">
        <f t="shared" si="1"/>
        <v>25818</v>
      </c>
      <c r="G24" s="91">
        <v>155205000</v>
      </c>
      <c r="H24" s="89">
        <v>32719000</v>
      </c>
      <c r="I24" s="62">
        <f t="shared" si="0"/>
        <v>187924000</v>
      </c>
      <c r="J24" s="82"/>
    </row>
    <row r="25" spans="1:10" ht="15" customHeight="1">
      <c r="A25" s="58" t="s">
        <v>34</v>
      </c>
      <c r="B25" s="64">
        <v>23316</v>
      </c>
      <c r="C25" s="121"/>
      <c r="D25" s="60">
        <f t="shared" si="2"/>
        <v>23316</v>
      </c>
      <c r="E25" s="60">
        <v>2222</v>
      </c>
      <c r="F25" s="60">
        <f t="shared" si="1"/>
        <v>25538</v>
      </c>
      <c r="G25" s="71">
        <v>167236000</v>
      </c>
      <c r="H25" s="64">
        <v>61747000</v>
      </c>
      <c r="I25" s="60">
        <f t="shared" si="0"/>
        <v>228983000</v>
      </c>
      <c r="J25" s="82"/>
    </row>
    <row r="26" spans="1:10" ht="15" customHeight="1">
      <c r="A26" s="59" t="s">
        <v>35</v>
      </c>
      <c r="B26" s="89">
        <v>17275</v>
      </c>
      <c r="C26" s="122"/>
      <c r="D26" s="62">
        <f t="shared" si="2"/>
        <v>17275</v>
      </c>
      <c r="E26" s="62">
        <v>3326</v>
      </c>
      <c r="F26" s="62">
        <f t="shared" si="1"/>
        <v>20601</v>
      </c>
      <c r="G26" s="91">
        <v>117923000</v>
      </c>
      <c r="H26" s="89">
        <v>108067000</v>
      </c>
      <c r="I26" s="62">
        <f t="shared" si="0"/>
        <v>225990000</v>
      </c>
      <c r="J26" s="82"/>
    </row>
    <row r="27" spans="1:10" ht="15" customHeight="1">
      <c r="A27" s="58" t="s">
        <v>36</v>
      </c>
      <c r="B27" s="64">
        <v>9745</v>
      </c>
      <c r="C27" s="121"/>
      <c r="D27" s="60">
        <f t="shared" si="2"/>
        <v>9745</v>
      </c>
      <c r="E27" s="60">
        <v>278</v>
      </c>
      <c r="F27" s="60">
        <f t="shared" si="1"/>
        <v>10023</v>
      </c>
      <c r="G27" s="71">
        <v>58152000</v>
      </c>
      <c r="H27" s="64">
        <v>20425000</v>
      </c>
      <c r="I27" s="60">
        <f t="shared" si="0"/>
        <v>78577000</v>
      </c>
      <c r="J27" s="82"/>
    </row>
    <row r="28" spans="1:10" ht="15" customHeight="1">
      <c r="A28" s="59" t="s">
        <v>37</v>
      </c>
      <c r="B28" s="89">
        <v>8429</v>
      </c>
      <c r="C28" s="122"/>
      <c r="D28" s="62">
        <f t="shared" si="2"/>
        <v>8429</v>
      </c>
      <c r="E28" s="62">
        <v>90</v>
      </c>
      <c r="F28" s="62">
        <f t="shared" si="1"/>
        <v>8519</v>
      </c>
      <c r="G28" s="91">
        <v>37781000</v>
      </c>
      <c r="H28" s="89">
        <v>5248000</v>
      </c>
      <c r="I28" s="62">
        <f t="shared" si="0"/>
        <v>43029000</v>
      </c>
      <c r="J28" s="82"/>
    </row>
    <row r="29" spans="1:10" ht="15" customHeight="1">
      <c r="A29" s="58" t="s">
        <v>38</v>
      </c>
      <c r="B29" s="64">
        <f>8012</f>
        <v>8012</v>
      </c>
      <c r="C29" s="64">
        <v>115</v>
      </c>
      <c r="D29" s="60">
        <f t="shared" si="2"/>
        <v>8127</v>
      </c>
      <c r="E29" s="60">
        <v>45</v>
      </c>
      <c r="F29" s="60">
        <f t="shared" si="1"/>
        <v>8172</v>
      </c>
      <c r="G29" s="71">
        <v>52148000</v>
      </c>
      <c r="H29" s="64">
        <v>7619000</v>
      </c>
      <c r="I29" s="60">
        <f>SUM(G29:H29)</f>
        <v>59767000</v>
      </c>
      <c r="J29" s="82"/>
    </row>
    <row r="30" spans="1:10" ht="20.100000000000001" customHeight="1">
      <c r="A30" s="83" t="s">
        <v>39</v>
      </c>
      <c r="B30" s="147">
        <f t="shared" ref="B30" si="3">SUM(B7:B29)</f>
        <v>372756</v>
      </c>
      <c r="C30" s="147">
        <f t="shared" ref="C30" si="4">SUM(C7:C29)</f>
        <v>115</v>
      </c>
      <c r="D30" s="84">
        <f t="shared" ref="D30:I30" si="5">SUM(D7:D29)</f>
        <v>372871</v>
      </c>
      <c r="E30" s="84">
        <f t="shared" si="5"/>
        <v>19427</v>
      </c>
      <c r="F30" s="84">
        <f t="shared" si="5"/>
        <v>392298</v>
      </c>
      <c r="G30" s="92">
        <f t="shared" si="5"/>
        <v>2423597000</v>
      </c>
      <c r="H30" s="65">
        <f t="shared" si="5"/>
        <v>605237000</v>
      </c>
      <c r="I30" s="65">
        <f t="shared" si="5"/>
        <v>3028834000</v>
      </c>
      <c r="J30" s="82"/>
    </row>
    <row r="31" spans="1:10" ht="20.100000000000001" customHeight="1">
      <c r="A31" s="153" t="s">
        <v>94</v>
      </c>
      <c r="B31" s="64">
        <v>1319</v>
      </c>
      <c r="C31" s="64"/>
      <c r="D31" s="60">
        <v>1319</v>
      </c>
      <c r="E31" s="60">
        <v>0</v>
      </c>
      <c r="F31" s="60">
        <f t="shared" ref="F31:F32" si="6">D31+E31</f>
        <v>1319</v>
      </c>
      <c r="G31" s="71">
        <v>533000</v>
      </c>
      <c r="H31" s="60">
        <v>6985000</v>
      </c>
      <c r="I31" s="60">
        <f>SUM(G31:H31)</f>
        <v>7518000</v>
      </c>
      <c r="J31" s="82"/>
    </row>
    <row r="32" spans="1:10" ht="15" customHeight="1">
      <c r="A32" s="59" t="s">
        <v>42</v>
      </c>
      <c r="B32" s="89">
        <v>56</v>
      </c>
      <c r="C32" s="89"/>
      <c r="D32" s="62">
        <v>56</v>
      </c>
      <c r="E32" s="62">
        <v>3</v>
      </c>
      <c r="F32" s="62">
        <f t="shared" si="6"/>
        <v>59</v>
      </c>
      <c r="G32" s="70">
        <v>639000</v>
      </c>
      <c r="H32" s="62"/>
      <c r="I32" s="62">
        <f>SUM(G32:H32)</f>
        <v>639000</v>
      </c>
      <c r="J32" s="82"/>
    </row>
    <row r="33" spans="1:10" ht="20.100000000000001" customHeight="1" thickBot="1">
      <c r="A33" s="27" t="s">
        <v>45</v>
      </c>
      <c r="B33" s="148">
        <f t="shared" ref="B33" si="7">SUM(B30:B32)</f>
        <v>374131</v>
      </c>
      <c r="C33" s="148">
        <f t="shared" ref="C33" si="8">SUM(C30:C32)</f>
        <v>115</v>
      </c>
      <c r="D33" s="85">
        <f t="shared" ref="D33:H33" si="9">SUM(D30:D32)</f>
        <v>374246</v>
      </c>
      <c r="E33" s="85">
        <f t="shared" si="9"/>
        <v>19430</v>
      </c>
      <c r="F33" s="85">
        <f t="shared" si="9"/>
        <v>393676</v>
      </c>
      <c r="G33" s="68">
        <f t="shared" si="9"/>
        <v>2424769000</v>
      </c>
      <c r="H33" s="61">
        <f t="shared" si="9"/>
        <v>612222000</v>
      </c>
      <c r="I33" s="61">
        <f>SUM(I30:I32)</f>
        <v>3036991000</v>
      </c>
      <c r="J33" s="82"/>
    </row>
    <row r="34" spans="1:10" ht="15" customHeight="1">
      <c r="F34" s="59"/>
      <c r="G34" s="59"/>
      <c r="H34" s="59"/>
      <c r="I34" s="59"/>
      <c r="J34" s="59"/>
    </row>
    <row r="35" spans="1:10">
      <c r="A35" s="129" t="s">
        <v>93</v>
      </c>
      <c r="B35" s="86"/>
      <c r="C35" s="86"/>
      <c r="D35" s="86"/>
      <c r="E35" s="86"/>
      <c r="F35" s="86"/>
      <c r="G35" s="128"/>
      <c r="I35" s="24"/>
    </row>
    <row r="36" spans="1:10">
      <c r="A36" s="163" t="s">
        <v>98</v>
      </c>
      <c r="B36" s="163"/>
      <c r="C36" s="163"/>
      <c r="D36" s="163"/>
      <c r="E36" s="163"/>
      <c r="F36" s="163"/>
      <c r="G36" s="163"/>
      <c r="H36" s="163"/>
      <c r="I36" s="163"/>
    </row>
  </sheetData>
  <mergeCells count="4">
    <mergeCell ref="G3:I3"/>
    <mergeCell ref="A36:I36"/>
    <mergeCell ref="G6:H6"/>
    <mergeCell ref="B3:F3"/>
  </mergeCells>
  <printOptions horizontalCentered="1"/>
  <pageMargins left="0.5" right="0.5" top="0.5" bottom="0.5" header="0.3" footer="0.3"/>
  <pageSetup scale="84" orientation="landscape" r:id="rId1"/>
  <ignoredErrors>
    <ignoredError sqref="F30 I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N33"/>
  <sheetViews>
    <sheetView zoomScaleNormal="100" workbookViewId="0"/>
  </sheetViews>
  <sheetFormatPr defaultColWidth="8.85546875" defaultRowHeight="15"/>
  <cols>
    <col min="1" max="1" width="32.7109375" style="10" customWidth="1"/>
    <col min="2" max="6" width="16.42578125" style="10" customWidth="1"/>
    <col min="7" max="9" width="12.28515625" style="10" customWidth="1"/>
    <col min="10" max="10" width="10.7109375" style="10" customWidth="1"/>
    <col min="11" max="11" width="11" style="10" bestFit="1" customWidth="1"/>
    <col min="12" max="16384" width="8.85546875" style="10"/>
  </cols>
  <sheetData>
    <row r="1" spans="1:14" ht="18.75" customHeight="1">
      <c r="A1" s="11" t="s">
        <v>69</v>
      </c>
      <c r="B1" s="11"/>
      <c r="C1" s="11"/>
      <c r="D1" s="11"/>
      <c r="E1" s="11"/>
      <c r="F1" s="11"/>
    </row>
    <row r="2" spans="1:14" ht="18.75" customHeight="1">
      <c r="A2" s="3" t="s">
        <v>2</v>
      </c>
      <c r="B2" s="3"/>
      <c r="C2" s="3"/>
      <c r="D2" s="3"/>
      <c r="E2" s="3"/>
      <c r="F2" s="3"/>
    </row>
    <row r="3" spans="1:14" s="22" customFormat="1" ht="20.100000000000001" customHeight="1">
      <c r="A3" s="21"/>
      <c r="B3" s="35"/>
      <c r="C3" s="35"/>
      <c r="D3" s="35"/>
      <c r="E3" s="35"/>
      <c r="F3" s="35"/>
      <c r="G3" s="169" t="s">
        <v>70</v>
      </c>
      <c r="H3" s="170"/>
      <c r="I3" s="170"/>
    </row>
    <row r="4" spans="1:14" s="25" customFormat="1">
      <c r="A4" s="26"/>
      <c r="B4" s="6">
        <f>-1</f>
        <v>-1</v>
      </c>
      <c r="C4" s="6">
        <v>-2</v>
      </c>
      <c r="D4" s="6">
        <v>-3</v>
      </c>
      <c r="E4" s="6">
        <v>-4</v>
      </c>
      <c r="F4" s="6">
        <v>-5</v>
      </c>
      <c r="G4" s="46">
        <v>-6</v>
      </c>
      <c r="H4" s="15">
        <v>-7</v>
      </c>
      <c r="I4" s="40">
        <v>-8</v>
      </c>
    </row>
    <row r="5" spans="1:14" s="25" customFormat="1" ht="60" customHeight="1">
      <c r="A5" s="30"/>
      <c r="B5" s="28" t="s">
        <v>71</v>
      </c>
      <c r="C5" s="29" t="s">
        <v>72</v>
      </c>
      <c r="D5" s="29" t="s">
        <v>73</v>
      </c>
      <c r="E5" s="29" t="s">
        <v>74</v>
      </c>
      <c r="F5" s="29" t="s">
        <v>75</v>
      </c>
      <c r="G5" s="54" t="s">
        <v>76</v>
      </c>
      <c r="H5" s="29" t="s">
        <v>77</v>
      </c>
      <c r="I5" s="28" t="s">
        <v>99</v>
      </c>
    </row>
    <row r="6" spans="1:14" s="25" customFormat="1" ht="24">
      <c r="A6" s="34"/>
      <c r="B6" s="53" t="s">
        <v>78</v>
      </c>
      <c r="C6" s="53" t="s">
        <v>79</v>
      </c>
      <c r="D6" s="53" t="s">
        <v>80</v>
      </c>
      <c r="E6" s="53" t="s">
        <v>81</v>
      </c>
      <c r="F6" s="53" t="s">
        <v>82</v>
      </c>
      <c r="G6" s="87"/>
      <c r="H6" s="124"/>
      <c r="I6" s="53" t="s">
        <v>83</v>
      </c>
    </row>
    <row r="7" spans="1:14" s="25" customFormat="1" ht="20.100000000000001" customHeight="1">
      <c r="A7" s="18" t="s">
        <v>16</v>
      </c>
      <c r="B7" s="18">
        <v>18516000</v>
      </c>
      <c r="C7" s="18">
        <f>ROUND(B7*0.95,-3)</f>
        <v>17590000</v>
      </c>
      <c r="D7" s="18">
        <v>2120000</v>
      </c>
      <c r="E7" s="18">
        <f t="shared" ref="E7:E29" si="0">C7+D7-B7</f>
        <v>1194000</v>
      </c>
      <c r="F7" s="19">
        <f>C7+D7</f>
        <v>19710000</v>
      </c>
      <c r="G7" s="55">
        <v>2.69E-2</v>
      </c>
      <c r="H7" s="125">
        <v>2.8899999999999999E-2</v>
      </c>
      <c r="I7" s="41">
        <f>F7/B7</f>
        <v>1.0644847699287103</v>
      </c>
      <c r="K7" s="44"/>
      <c r="L7" s="44"/>
      <c r="M7" s="44"/>
      <c r="N7" s="44"/>
    </row>
    <row r="8" spans="1:14" s="25" customFormat="1" ht="15" customHeight="1">
      <c r="A8" s="5" t="s">
        <v>17</v>
      </c>
      <c r="B8" s="5">
        <v>9600000</v>
      </c>
      <c r="C8" s="5">
        <f t="shared" ref="C8:C29" si="1">ROUND(B8*0.95,-3)</f>
        <v>9120000</v>
      </c>
      <c r="D8" s="5">
        <v>273000</v>
      </c>
      <c r="E8" s="5">
        <f t="shared" si="0"/>
        <v>-207000</v>
      </c>
      <c r="F8" s="5">
        <f>C8+D8</f>
        <v>9393000</v>
      </c>
      <c r="G8" s="56">
        <v>1.38E-2</v>
      </c>
      <c r="H8" s="126">
        <v>1.35E-2</v>
      </c>
      <c r="I8" s="42">
        <f t="shared" ref="I8:I29" si="2">F8/B8</f>
        <v>0.97843749999999996</v>
      </c>
      <c r="K8" s="44"/>
      <c r="L8" s="44"/>
      <c r="M8" s="44"/>
      <c r="N8" s="44"/>
    </row>
    <row r="9" spans="1:14" s="25" customFormat="1" ht="15" customHeight="1">
      <c r="A9" s="14" t="s">
        <v>18</v>
      </c>
      <c r="B9" s="14">
        <v>23143000</v>
      </c>
      <c r="C9" s="14">
        <f t="shared" si="1"/>
        <v>21986000</v>
      </c>
      <c r="D9" s="14">
        <v>0</v>
      </c>
      <c r="E9" s="14">
        <f t="shared" si="0"/>
        <v>-1157000</v>
      </c>
      <c r="F9" s="14">
        <f t="shared" ref="F9:F29" si="3">C9+D9</f>
        <v>21986000</v>
      </c>
      <c r="G9" s="55">
        <v>3.3099999999999997E-2</v>
      </c>
      <c r="H9" s="125">
        <v>3.09E-2</v>
      </c>
      <c r="I9" s="41">
        <f t="shared" si="2"/>
        <v>0.95000648144147259</v>
      </c>
      <c r="K9" s="44"/>
      <c r="L9" s="44"/>
      <c r="M9" s="44"/>
      <c r="N9" s="44"/>
    </row>
    <row r="10" spans="1:14" s="25" customFormat="1" ht="15" customHeight="1">
      <c r="A10" s="5" t="s">
        <v>19</v>
      </c>
      <c r="B10" s="5">
        <v>31976000</v>
      </c>
      <c r="C10" s="5">
        <f t="shared" si="1"/>
        <v>30377000</v>
      </c>
      <c r="D10" s="5">
        <v>3768000</v>
      </c>
      <c r="E10" s="5">
        <f t="shared" si="0"/>
        <v>2169000</v>
      </c>
      <c r="F10" s="5">
        <f t="shared" si="3"/>
        <v>34145000</v>
      </c>
      <c r="G10" s="56">
        <v>4.65E-2</v>
      </c>
      <c r="H10" s="126">
        <v>5.0099999999999999E-2</v>
      </c>
      <c r="I10" s="42">
        <f t="shared" si="2"/>
        <v>1.0678321240930697</v>
      </c>
      <c r="K10" s="44"/>
      <c r="L10" s="44"/>
      <c r="M10" s="44"/>
      <c r="N10" s="44"/>
    </row>
    <row r="11" spans="1:14" s="25" customFormat="1" ht="15" customHeight="1">
      <c r="A11" s="14" t="s">
        <v>20</v>
      </c>
      <c r="B11" s="14">
        <v>21641000</v>
      </c>
      <c r="C11" s="14">
        <f t="shared" si="1"/>
        <v>20559000</v>
      </c>
      <c r="D11" s="14">
        <v>1710000</v>
      </c>
      <c r="E11" s="14">
        <f t="shared" si="0"/>
        <v>628000</v>
      </c>
      <c r="F11" s="14">
        <f t="shared" si="3"/>
        <v>22269000</v>
      </c>
      <c r="G11" s="55">
        <v>3.1099999999999999E-2</v>
      </c>
      <c r="H11" s="125">
        <v>3.2399999999999998E-2</v>
      </c>
      <c r="I11" s="41">
        <f t="shared" si="2"/>
        <v>1.0290189917286632</v>
      </c>
      <c r="K11" s="44"/>
      <c r="L11" s="44"/>
      <c r="M11" s="44"/>
      <c r="N11" s="44"/>
    </row>
    <row r="12" spans="1:14" s="25" customFormat="1" ht="15" customHeight="1">
      <c r="A12" s="5" t="s">
        <v>21</v>
      </c>
      <c r="B12" s="5">
        <v>42839000</v>
      </c>
      <c r="C12" s="5">
        <f t="shared" si="1"/>
        <v>40697000</v>
      </c>
      <c r="D12" s="5">
        <v>22000</v>
      </c>
      <c r="E12" s="5">
        <f t="shared" si="0"/>
        <v>-2120000</v>
      </c>
      <c r="F12" s="5">
        <f t="shared" si="3"/>
        <v>40719000</v>
      </c>
      <c r="G12" s="56">
        <v>6.1699999999999998E-2</v>
      </c>
      <c r="H12" s="126">
        <v>5.8099999999999999E-2</v>
      </c>
      <c r="I12" s="42">
        <f t="shared" si="2"/>
        <v>0.95051238357571377</v>
      </c>
      <c r="K12" s="44"/>
      <c r="L12" s="44"/>
      <c r="M12" s="44"/>
      <c r="N12" s="44"/>
    </row>
    <row r="13" spans="1:14" s="25" customFormat="1" ht="15" customHeight="1">
      <c r="A13" s="14" t="s">
        <v>22</v>
      </c>
      <c r="B13" s="14">
        <v>55137000</v>
      </c>
      <c r="C13" s="14">
        <f t="shared" si="1"/>
        <v>52380000</v>
      </c>
      <c r="D13" s="14">
        <v>3550000</v>
      </c>
      <c r="E13" s="14">
        <f t="shared" si="0"/>
        <v>793000</v>
      </c>
      <c r="F13" s="14">
        <f t="shared" si="3"/>
        <v>55930000</v>
      </c>
      <c r="G13" s="55">
        <v>7.9200000000000007E-2</v>
      </c>
      <c r="H13" s="125">
        <v>8.1100000000000005E-2</v>
      </c>
      <c r="I13" s="41">
        <f t="shared" si="2"/>
        <v>1.0143823566751908</v>
      </c>
      <c r="K13" s="44"/>
      <c r="L13" s="44"/>
      <c r="M13" s="44"/>
      <c r="N13" s="44"/>
    </row>
    <row r="14" spans="1:14" s="25" customFormat="1" ht="15" customHeight="1">
      <c r="A14" s="5" t="s">
        <v>23</v>
      </c>
      <c r="B14" s="5">
        <v>12370000</v>
      </c>
      <c r="C14" s="5">
        <f t="shared" si="1"/>
        <v>11752000</v>
      </c>
      <c r="D14" s="5">
        <v>0</v>
      </c>
      <c r="E14" s="5">
        <f t="shared" si="0"/>
        <v>-618000</v>
      </c>
      <c r="F14" s="5">
        <f t="shared" si="3"/>
        <v>11752000</v>
      </c>
      <c r="G14" s="56">
        <v>1.7399999999999999E-2</v>
      </c>
      <c r="H14" s="126">
        <v>1.4999999999999999E-2</v>
      </c>
      <c r="I14" s="42">
        <f t="shared" si="2"/>
        <v>0.95004042037186742</v>
      </c>
      <c r="K14" s="44"/>
      <c r="L14" s="44"/>
      <c r="M14" s="44"/>
      <c r="N14" s="44"/>
    </row>
    <row r="15" spans="1:14" s="25" customFormat="1" ht="15" customHeight="1">
      <c r="A15" s="14" t="s">
        <v>24</v>
      </c>
      <c r="B15" s="14">
        <v>56846000</v>
      </c>
      <c r="C15" s="14">
        <f t="shared" si="1"/>
        <v>54004000</v>
      </c>
      <c r="D15" s="14">
        <v>3485000</v>
      </c>
      <c r="E15" s="14">
        <f t="shared" si="0"/>
        <v>643000</v>
      </c>
      <c r="F15" s="14">
        <f t="shared" si="3"/>
        <v>57489000</v>
      </c>
      <c r="G15" s="55">
        <v>8.1900000000000001E-2</v>
      </c>
      <c r="H15" s="125">
        <v>8.3299999999999999E-2</v>
      </c>
      <c r="I15" s="41">
        <f t="shared" si="2"/>
        <v>1.0113112620061218</v>
      </c>
      <c r="K15" s="44"/>
      <c r="L15" s="44"/>
      <c r="M15" s="44"/>
      <c r="N15" s="44"/>
    </row>
    <row r="16" spans="1:14" s="25" customFormat="1" ht="15" customHeight="1">
      <c r="A16" s="5" t="s">
        <v>25</v>
      </c>
      <c r="B16" s="5">
        <v>56421000</v>
      </c>
      <c r="C16" s="5">
        <f t="shared" si="1"/>
        <v>53600000</v>
      </c>
      <c r="D16" s="5">
        <v>0</v>
      </c>
      <c r="E16" s="5">
        <f t="shared" si="0"/>
        <v>-2821000</v>
      </c>
      <c r="F16" s="5">
        <f t="shared" si="3"/>
        <v>53600000</v>
      </c>
      <c r="G16" s="56">
        <v>8.1100000000000005E-2</v>
      </c>
      <c r="H16" s="126">
        <v>7.1800000000000003E-2</v>
      </c>
      <c r="I16" s="42">
        <f t="shared" si="2"/>
        <v>0.95000088619485656</v>
      </c>
      <c r="K16" s="44"/>
      <c r="L16" s="44"/>
      <c r="M16" s="44"/>
      <c r="N16" s="44"/>
    </row>
    <row r="17" spans="1:14" s="25" customFormat="1" ht="15" customHeight="1">
      <c r="A17" s="14" t="s">
        <v>26</v>
      </c>
      <c r="B17" s="14">
        <v>1755000</v>
      </c>
      <c r="C17" s="14">
        <f t="shared" si="1"/>
        <v>1667000</v>
      </c>
      <c r="D17" s="14">
        <v>0</v>
      </c>
      <c r="E17" s="14">
        <f t="shared" si="0"/>
        <v>-88000</v>
      </c>
      <c r="F17" s="14">
        <f t="shared" si="3"/>
        <v>1667000</v>
      </c>
      <c r="G17" s="55">
        <v>1.5E-3</v>
      </c>
      <c r="H17" s="125">
        <v>8.0000000000000004E-4</v>
      </c>
      <c r="I17" s="41">
        <f t="shared" si="2"/>
        <v>0.94985754985754989</v>
      </c>
      <c r="K17" s="44"/>
      <c r="L17" s="44"/>
      <c r="M17" s="44"/>
      <c r="N17" s="44"/>
    </row>
    <row r="18" spans="1:14" s="25" customFormat="1" ht="15" customHeight="1">
      <c r="A18" s="5" t="s">
        <v>27</v>
      </c>
      <c r="B18" s="5">
        <v>10260000</v>
      </c>
      <c r="C18" s="5">
        <f t="shared" si="1"/>
        <v>9747000</v>
      </c>
      <c r="D18" s="5">
        <v>610000</v>
      </c>
      <c r="E18" s="5">
        <f t="shared" si="0"/>
        <v>97000</v>
      </c>
      <c r="F18" s="5">
        <f t="shared" si="3"/>
        <v>10357000</v>
      </c>
      <c r="G18" s="56">
        <v>1.47E-2</v>
      </c>
      <c r="H18" s="126">
        <v>1.4999999999999999E-2</v>
      </c>
      <c r="I18" s="42">
        <f t="shared" si="2"/>
        <v>1.0094541910331385</v>
      </c>
      <c r="K18" s="44"/>
      <c r="L18" s="44"/>
      <c r="M18" s="44"/>
      <c r="N18" s="44"/>
    </row>
    <row r="19" spans="1:14" s="25" customFormat="1" ht="15" customHeight="1">
      <c r="A19" s="14" t="s">
        <v>28</v>
      </c>
      <c r="B19" s="14">
        <v>63563000</v>
      </c>
      <c r="C19" s="14">
        <f t="shared" si="1"/>
        <v>60385000</v>
      </c>
      <c r="D19" s="14">
        <v>3149000</v>
      </c>
      <c r="E19" s="14">
        <f t="shared" si="0"/>
        <v>-29000</v>
      </c>
      <c r="F19" s="14">
        <f t="shared" si="3"/>
        <v>63534000</v>
      </c>
      <c r="G19" s="55">
        <v>9.1300000000000006E-2</v>
      </c>
      <c r="H19" s="125">
        <v>9.1800000000000007E-2</v>
      </c>
      <c r="I19" s="41">
        <f t="shared" si="2"/>
        <v>0.99954375973443665</v>
      </c>
      <c r="K19" s="44"/>
      <c r="L19" s="44"/>
      <c r="M19" s="44"/>
      <c r="N19" s="44"/>
    </row>
    <row r="20" spans="1:14" s="25" customFormat="1" ht="15" customHeight="1">
      <c r="A20" s="5" t="s">
        <v>29</v>
      </c>
      <c r="B20" s="5">
        <v>36331000</v>
      </c>
      <c r="C20" s="5">
        <f t="shared" si="1"/>
        <v>34514000</v>
      </c>
      <c r="D20" s="5">
        <v>3990000</v>
      </c>
      <c r="E20" s="5">
        <f t="shared" si="0"/>
        <v>2173000</v>
      </c>
      <c r="F20" s="5">
        <f t="shared" si="3"/>
        <v>38504000</v>
      </c>
      <c r="G20" s="56">
        <v>5.2699999999999997E-2</v>
      </c>
      <c r="H20" s="126">
        <v>5.6399999999999999E-2</v>
      </c>
      <c r="I20" s="42">
        <f t="shared" si="2"/>
        <v>1.0598111805345298</v>
      </c>
      <c r="K20" s="44"/>
      <c r="L20" s="44"/>
      <c r="M20" s="44"/>
      <c r="N20" s="44"/>
    </row>
    <row r="21" spans="1:14" s="25" customFormat="1" ht="15" customHeight="1">
      <c r="A21" s="14" t="s">
        <v>30</v>
      </c>
      <c r="B21" s="14">
        <v>46970000</v>
      </c>
      <c r="C21" s="14">
        <f t="shared" si="1"/>
        <v>44622000</v>
      </c>
      <c r="D21" s="14">
        <v>2641000</v>
      </c>
      <c r="E21" s="14">
        <f t="shared" si="0"/>
        <v>293000</v>
      </c>
      <c r="F21" s="14">
        <f t="shared" si="3"/>
        <v>47263000</v>
      </c>
      <c r="G21" s="55">
        <v>6.7799999999999999E-2</v>
      </c>
      <c r="H21" s="125">
        <v>6.8400000000000002E-2</v>
      </c>
      <c r="I21" s="41">
        <f t="shared" si="2"/>
        <v>1.0062380242708111</v>
      </c>
      <c r="K21" s="44"/>
      <c r="L21" s="44"/>
      <c r="M21" s="44"/>
      <c r="N21" s="44"/>
    </row>
    <row r="22" spans="1:14" s="25" customFormat="1" ht="15" customHeight="1">
      <c r="A22" s="5" t="s">
        <v>31</v>
      </c>
      <c r="B22" s="5">
        <v>34040000</v>
      </c>
      <c r="C22" s="5">
        <f t="shared" si="1"/>
        <v>32338000</v>
      </c>
      <c r="D22" s="5">
        <v>2042000</v>
      </c>
      <c r="E22" s="5">
        <f t="shared" si="0"/>
        <v>340000</v>
      </c>
      <c r="F22" s="5">
        <f t="shared" si="3"/>
        <v>34380000</v>
      </c>
      <c r="G22" s="56">
        <v>4.8800000000000003E-2</v>
      </c>
      <c r="H22" s="126">
        <v>4.9799999999999997E-2</v>
      </c>
      <c r="I22" s="42">
        <f t="shared" si="2"/>
        <v>1.009988249118684</v>
      </c>
      <c r="K22" s="44"/>
      <c r="L22" s="44"/>
      <c r="M22" s="44"/>
      <c r="N22" s="44"/>
    </row>
    <row r="23" spans="1:14" s="25" customFormat="1" ht="15" customHeight="1">
      <c r="A23" s="14" t="s">
        <v>32</v>
      </c>
      <c r="B23" s="14">
        <v>40720000</v>
      </c>
      <c r="C23" s="14">
        <f t="shared" si="1"/>
        <v>38684000</v>
      </c>
      <c r="D23" s="14">
        <v>4575000</v>
      </c>
      <c r="E23" s="14">
        <f t="shared" si="0"/>
        <v>2539000</v>
      </c>
      <c r="F23" s="14">
        <f t="shared" si="3"/>
        <v>43259000</v>
      </c>
      <c r="G23" s="55">
        <v>5.8700000000000002E-2</v>
      </c>
      <c r="H23" s="125">
        <v>6.3399999999999998E-2</v>
      </c>
      <c r="I23" s="41">
        <f t="shared" si="2"/>
        <v>1.0623526522593321</v>
      </c>
      <c r="K23" s="44"/>
      <c r="L23" s="44"/>
      <c r="M23" s="44"/>
      <c r="N23" s="44"/>
    </row>
    <row r="24" spans="1:14" s="25" customFormat="1" ht="15" customHeight="1">
      <c r="A24" s="5" t="s">
        <v>33</v>
      </c>
      <c r="B24" s="5">
        <v>45545000</v>
      </c>
      <c r="C24" s="5">
        <f t="shared" si="1"/>
        <v>43268000</v>
      </c>
      <c r="D24" s="5">
        <v>709000</v>
      </c>
      <c r="E24" s="5">
        <f t="shared" si="0"/>
        <v>-1568000</v>
      </c>
      <c r="F24" s="5">
        <f t="shared" si="3"/>
        <v>43977000</v>
      </c>
      <c r="G24" s="56">
        <v>6.5699999999999995E-2</v>
      </c>
      <c r="H24" s="126">
        <v>6.3E-2</v>
      </c>
      <c r="I24" s="42">
        <f t="shared" si="2"/>
        <v>0.96557251070369965</v>
      </c>
      <c r="K24" s="44"/>
      <c r="L24" s="44"/>
      <c r="M24" s="44"/>
      <c r="N24" s="44"/>
    </row>
    <row r="25" spans="1:14" s="25" customFormat="1" ht="15" customHeight="1">
      <c r="A25" s="14" t="s">
        <v>34</v>
      </c>
      <c r="B25" s="14">
        <v>37111000</v>
      </c>
      <c r="C25" s="14">
        <f t="shared" si="1"/>
        <v>35255000</v>
      </c>
      <c r="D25" s="14">
        <v>392000</v>
      </c>
      <c r="E25" s="14">
        <f t="shared" si="0"/>
        <v>-1464000</v>
      </c>
      <c r="F25" s="14">
        <f t="shared" si="3"/>
        <v>35647000</v>
      </c>
      <c r="G25" s="55">
        <v>5.1299999999999998E-2</v>
      </c>
      <c r="H25" s="125">
        <v>5.0999999999999997E-2</v>
      </c>
      <c r="I25" s="41">
        <f t="shared" si="2"/>
        <v>0.960550780092156</v>
      </c>
      <c r="K25" s="44"/>
      <c r="L25" s="44"/>
      <c r="M25" s="44"/>
      <c r="N25" s="44"/>
    </row>
    <row r="26" spans="1:14" s="25" customFormat="1" ht="15" customHeight="1">
      <c r="A26" s="5" t="s">
        <v>35</v>
      </c>
      <c r="B26" s="5">
        <v>12124000</v>
      </c>
      <c r="C26" s="5">
        <f t="shared" si="1"/>
        <v>11518000</v>
      </c>
      <c r="D26" s="5">
        <v>0</v>
      </c>
      <c r="E26" s="144">
        <f t="shared" si="0"/>
        <v>-606000</v>
      </c>
      <c r="F26" s="5">
        <f t="shared" si="3"/>
        <v>11518000</v>
      </c>
      <c r="G26" s="56">
        <v>1.2E-2</v>
      </c>
      <c r="H26" s="126">
        <v>1.2E-2</v>
      </c>
      <c r="I26" s="42">
        <f t="shared" si="2"/>
        <v>0.9500164962058727</v>
      </c>
      <c r="K26" s="44"/>
      <c r="L26" s="44"/>
      <c r="M26" s="44"/>
      <c r="N26" s="44"/>
    </row>
    <row r="27" spans="1:14" s="25" customFormat="1" ht="15" customHeight="1">
      <c r="A27" s="14" t="s">
        <v>36</v>
      </c>
      <c r="B27" s="14">
        <v>17943000</v>
      </c>
      <c r="C27" s="14">
        <f t="shared" si="1"/>
        <v>17046000</v>
      </c>
      <c r="D27" s="14">
        <v>881000</v>
      </c>
      <c r="E27" s="14">
        <f t="shared" si="0"/>
        <v>-16000</v>
      </c>
      <c r="F27" s="14">
        <f t="shared" si="3"/>
        <v>17927000</v>
      </c>
      <c r="G27" s="55">
        <v>2.5899999999999999E-2</v>
      </c>
      <c r="H27" s="125">
        <v>2.5899999999999999E-2</v>
      </c>
      <c r="I27" s="41">
        <f t="shared" si="2"/>
        <v>0.99910828735440005</v>
      </c>
      <c r="K27" s="44"/>
      <c r="L27" s="44"/>
      <c r="M27" s="44"/>
      <c r="N27" s="44"/>
    </row>
    <row r="28" spans="1:14" s="25" customFormat="1" ht="15" customHeight="1">
      <c r="A28" s="5" t="s">
        <v>37</v>
      </c>
      <c r="B28" s="5">
        <v>9134000</v>
      </c>
      <c r="C28" s="5">
        <f t="shared" si="1"/>
        <v>8677000</v>
      </c>
      <c r="D28" s="5">
        <v>68000</v>
      </c>
      <c r="E28" s="5">
        <f t="shared" si="0"/>
        <v>-389000</v>
      </c>
      <c r="F28" s="5">
        <f t="shared" si="3"/>
        <v>8745000</v>
      </c>
      <c r="G28" s="56">
        <v>1.26E-2</v>
      </c>
      <c r="H28" s="126">
        <v>1.2500000000000001E-2</v>
      </c>
      <c r="I28" s="42">
        <f t="shared" si="2"/>
        <v>0.95741186774687981</v>
      </c>
      <c r="K28" s="44"/>
      <c r="L28" s="44"/>
      <c r="M28" s="44"/>
      <c r="N28" s="44"/>
    </row>
    <row r="29" spans="1:14" s="25" customFormat="1" ht="15" customHeight="1">
      <c r="A29" s="14" t="s">
        <v>38</v>
      </c>
      <c r="B29" s="14">
        <v>16965000</v>
      </c>
      <c r="C29" s="14">
        <f t="shared" si="1"/>
        <v>16117000</v>
      </c>
      <c r="D29" s="14">
        <v>1062000</v>
      </c>
      <c r="E29" s="14">
        <f t="shared" si="0"/>
        <v>214000</v>
      </c>
      <c r="F29" s="14">
        <f t="shared" si="3"/>
        <v>17179000</v>
      </c>
      <c r="G29" s="55">
        <v>2.4299999999999999E-2</v>
      </c>
      <c r="H29" s="143">
        <v>2.4899999999999999E-2</v>
      </c>
      <c r="I29" s="41">
        <f t="shared" si="2"/>
        <v>1.0126142057176539</v>
      </c>
      <c r="K29" s="44"/>
      <c r="L29" s="44"/>
      <c r="M29" s="44"/>
      <c r="N29" s="44"/>
    </row>
    <row r="30" spans="1:14" s="25" customFormat="1" ht="20.100000000000001" customHeight="1" thickBot="1">
      <c r="A30" s="27" t="s">
        <v>39</v>
      </c>
      <c r="B30" s="27">
        <f t="shared" ref="B30:G30" si="4">SUM(B7:B29)</f>
        <v>700950000</v>
      </c>
      <c r="C30" s="27">
        <f t="shared" si="4"/>
        <v>665903000</v>
      </c>
      <c r="D30" s="27">
        <f t="shared" si="4"/>
        <v>35047000</v>
      </c>
      <c r="E30" s="27">
        <f t="shared" si="4"/>
        <v>0</v>
      </c>
      <c r="F30" s="27">
        <f t="shared" si="4"/>
        <v>700950000</v>
      </c>
      <c r="G30" s="57">
        <f t="shared" si="4"/>
        <v>0.99999999999999978</v>
      </c>
      <c r="H30" s="43">
        <f>SUM(H7:H29)</f>
        <v>1</v>
      </c>
      <c r="I30" s="43">
        <v>1</v>
      </c>
    </row>
    <row r="31" spans="1:14" s="25" customFormat="1" ht="18.600000000000001" customHeight="1">
      <c r="A31" s="168"/>
      <c r="B31" s="168"/>
      <c r="C31" s="168"/>
      <c r="D31" s="168"/>
      <c r="E31" s="168"/>
      <c r="F31" s="168"/>
    </row>
    <row r="32" spans="1:14">
      <c r="B32" s="39"/>
      <c r="C32" s="8"/>
      <c r="D32" s="8"/>
      <c r="E32" s="8"/>
      <c r="F32" s="8"/>
    </row>
    <row r="33" spans="2:6">
      <c r="B33" s="38"/>
      <c r="C33" s="38"/>
      <c r="D33" s="38"/>
      <c r="E33" s="38"/>
      <c r="F33" s="38"/>
    </row>
  </sheetData>
  <mergeCells count="2">
    <mergeCell ref="A31:F31"/>
    <mergeCell ref="G3:I3"/>
  </mergeCells>
  <printOptions horizontalCentered="1"/>
  <pageMargins left="0.5" right="0.5" top="0.5" bottom="0.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1107925717494DA363C8461863197E" ma:contentTypeVersion="3" ma:contentTypeDescription="Create a new document." ma:contentTypeScope="" ma:versionID="0666b6708380ce94cfb65ce431d66a17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409c78a1bd5f67095bc91f3d5ee450cd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37961A-080F-4206-B2B0-EF174F1E665F}"/>
</file>

<file path=customXml/itemProps2.xml><?xml version="1.0" encoding="utf-8"?>
<ds:datastoreItem xmlns:ds="http://schemas.openxmlformats.org/officeDocument/2006/customXml" ds:itemID="{2C4C5A5D-1755-4C66-AE86-213C82111C3B}"/>
</file>

<file path=customXml/itemProps3.xml><?xml version="1.0" encoding="utf-8"?>
<ds:datastoreItem xmlns:ds="http://schemas.openxmlformats.org/officeDocument/2006/customXml" ds:itemID="{07A969EA-7751-47FA-AECE-F08460C87997}"/>
</file>

<file path=customXml/itemProps4.xml><?xml version="1.0" encoding="utf-8"?>
<ds:datastoreItem xmlns:ds="http://schemas.openxmlformats.org/officeDocument/2006/customXml" ds:itemID="{6B5B0C54-1F66-4612-B6EE-E1A9D0B53F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Attach A-Summary</vt:lpstr>
      <vt:lpstr>Attach B-Adj to Base Expend</vt:lpstr>
      <vt:lpstr>Attach C-Expend Adjust</vt:lpstr>
      <vt:lpstr>Attach D-Enroll + Tuition&amp;Fees</vt:lpstr>
      <vt:lpstr>Attach E-SUG</vt:lpstr>
      <vt:lpstr>'Attach A-Summary'!Print_Area</vt:lpstr>
      <vt:lpstr>'Attach B-Adj to Base Expend'!Print_Area</vt:lpstr>
      <vt:lpstr>'Attach C-Expend Adjust'!Print_Area</vt:lpstr>
      <vt:lpstr>'Attach D-Enroll + Tuition&amp;Fees'!Print_Area</vt:lpstr>
      <vt:lpstr>'Attach E-SUG'!Print_Area</vt:lpstr>
    </vt:vector>
  </TitlesOfParts>
  <Manager/>
  <Company>Office of the Chancellor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Willard, Jerry</dc:creator>
  <cp:keywords/>
  <dc:description/>
  <cp:lastModifiedBy>Willard, Jerry</cp:lastModifiedBy>
  <cp:revision/>
  <cp:lastPrinted>2022-05-05T22:40:16Z</cp:lastPrinted>
  <dcterms:created xsi:type="dcterms:W3CDTF">2015-03-23T19:18:44Z</dcterms:created>
  <dcterms:modified xsi:type="dcterms:W3CDTF">2022-05-05T22:41:36Z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0x0101008F1107925717494DA363C8461863197E</vt:lpwstr>
  </property>
  <property fmtid="{D5CDD505-2E9C-101B-9397-08002B2CF9AE}" pid="3" name="Order">
    <vt:r8>100</vt:r8>
  </property>
</Properties>
</file>