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rdvark\bf\BUDGET\Budgets\2019-20_Budget\2019-20_Governors_Budget\2019-20-preliminary-budget-memo\"/>
    </mc:Choice>
  </mc:AlternateContent>
  <xr:revisionPtr revIDLastSave="0" documentId="13_ncr:1_{B086CBCA-F876-4F02-AC51-C8194422AEE6}" xr6:coauthVersionLast="36" xr6:coauthVersionMax="36" xr10:uidLastSave="{00000000-0000-0000-0000-000000000000}"/>
  <bookViews>
    <workbookView xWindow="0" yWindow="0" windowWidth="19410" windowHeight="10590" tabRatio="604" activeTab="4" xr2:uid="{00000000-000D-0000-FFFF-FFFF00000000}"/>
  </bookViews>
  <sheets>
    <sheet name="Attach A-Summary" sheetId="6" r:id="rId1"/>
    <sheet name="Attach B-Adj to Base GF-" sheetId="11" r:id="rId2"/>
    <sheet name="Attach C-New GF" sheetId="7" r:id="rId3"/>
    <sheet name="Attach D-net-tuition-rev" sheetId="12" r:id="rId4"/>
    <sheet name="Attach E-SUG" sheetId="15" r:id="rId5"/>
  </sheets>
  <definedNames>
    <definedName name="_xlnm.Print_Area" localSheetId="0">'Attach A-Summary'!$A$1:$P$43</definedName>
    <definedName name="_xlnm.Print_Area" localSheetId="1">'Attach B-Adj to Base GF-'!$A$1:$E$41</definedName>
    <definedName name="_xlnm.Print_Area" localSheetId="2">'Attach C-New GF'!$A$1:$U$42</definedName>
    <definedName name="_xlnm.Print_Area" localSheetId="3">'Attach D-net-tuition-rev'!$A$1:$O$41</definedName>
    <definedName name="_xlnm.Print_Area" localSheetId="4">'Attach E-SUG'!$A$1:$E$36</definedName>
  </definedNames>
  <calcPr calcId="191029"/>
</workbook>
</file>

<file path=xl/calcChain.xml><?xml version="1.0" encoding="utf-8"?>
<calcChain xmlns="http://schemas.openxmlformats.org/spreadsheetml/2006/main">
  <c r="D13" i="15" l="1"/>
  <c r="D26" i="15"/>
  <c r="D27" i="15"/>
  <c r="D28" i="15"/>
  <c r="D29" i="15"/>
  <c r="K17" i="7" l="1"/>
  <c r="K24" i="7"/>
  <c r="K25" i="7"/>
  <c r="D11" i="15" l="1"/>
  <c r="D12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30" i="15"/>
  <c r="D31" i="15"/>
  <c r="M33" i="12"/>
  <c r="B33" i="12"/>
  <c r="O9" i="12"/>
  <c r="F9" i="12"/>
  <c r="M33" i="7"/>
  <c r="B33" i="7"/>
  <c r="B40" i="7" s="1"/>
  <c r="D33" i="11"/>
  <c r="D41" i="11" s="1"/>
  <c r="B33" i="6"/>
  <c r="K36" i="6" l="1"/>
  <c r="M36" i="6" s="1"/>
  <c r="L11" i="6"/>
  <c r="L12" i="6"/>
  <c r="L13" i="6"/>
  <c r="L14" i="6"/>
  <c r="L15" i="6"/>
  <c r="L17" i="6"/>
  <c r="L18" i="6"/>
  <c r="L20" i="6"/>
  <c r="L21" i="6"/>
  <c r="L22" i="6"/>
  <c r="L23" i="6"/>
  <c r="L24" i="6"/>
  <c r="L25" i="6"/>
  <c r="L26" i="6"/>
  <c r="L27" i="6"/>
  <c r="L28" i="6"/>
  <c r="L29" i="6"/>
  <c r="L30" i="6"/>
  <c r="L31" i="6"/>
  <c r="L10" i="6"/>
  <c r="L9" i="6"/>
  <c r="L33" i="6" l="1"/>
  <c r="L41" i="6" s="1"/>
  <c r="K38" i="6"/>
  <c r="M38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10" i="6"/>
  <c r="M10" i="6" s="1"/>
  <c r="K9" i="6"/>
  <c r="K33" i="6" l="1"/>
  <c r="K41" i="6" s="1"/>
  <c r="M9" i="6"/>
  <c r="M33" i="6" s="1"/>
  <c r="D9" i="15"/>
  <c r="I38" i="7" l="1"/>
  <c r="D37" i="6" l="1"/>
  <c r="D35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11" i="6"/>
  <c r="D10" i="6"/>
  <c r="D9" i="6"/>
  <c r="O36" i="12" l="1"/>
  <c r="O35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11" i="12"/>
  <c r="O10" i="12"/>
  <c r="K38" i="7" l="1"/>
  <c r="O37" i="7" l="1"/>
  <c r="O16" i="7"/>
  <c r="O17" i="7"/>
  <c r="O19" i="7"/>
  <c r="O24" i="7"/>
  <c r="O25" i="7"/>
  <c r="M40" i="7"/>
  <c r="K12" i="7" l="1"/>
  <c r="O12" i="7" s="1"/>
  <c r="K13" i="7"/>
  <c r="O13" i="7" s="1"/>
  <c r="K14" i="7"/>
  <c r="O14" i="7" s="1"/>
  <c r="K15" i="7"/>
  <c r="O15" i="7" s="1"/>
  <c r="K18" i="7"/>
  <c r="O18" i="7" s="1"/>
  <c r="K20" i="7"/>
  <c r="O20" i="7" s="1"/>
  <c r="K21" i="7"/>
  <c r="O21" i="7" s="1"/>
  <c r="K22" i="7"/>
  <c r="O22" i="7" s="1"/>
  <c r="K23" i="7"/>
  <c r="O23" i="7" s="1"/>
  <c r="K26" i="7"/>
  <c r="O26" i="7" s="1"/>
  <c r="K27" i="7"/>
  <c r="O27" i="7" s="1"/>
  <c r="K28" i="7"/>
  <c r="O28" i="7" s="1"/>
  <c r="K29" i="7"/>
  <c r="O29" i="7" s="1"/>
  <c r="K30" i="7"/>
  <c r="O30" i="7" s="1"/>
  <c r="K31" i="7"/>
  <c r="O31" i="7" s="1"/>
  <c r="K11" i="7"/>
  <c r="O11" i="7" s="1"/>
  <c r="K10" i="7"/>
  <c r="O10" i="7" s="1"/>
  <c r="K9" i="7"/>
  <c r="O9" i="7" s="1"/>
  <c r="S12" i="7"/>
  <c r="S13" i="7"/>
  <c r="S14" i="7"/>
  <c r="S15" i="7"/>
  <c r="S17" i="7"/>
  <c r="S18" i="7"/>
  <c r="S20" i="7"/>
  <c r="S21" i="7"/>
  <c r="S22" i="7"/>
  <c r="S23" i="7"/>
  <c r="S24" i="7"/>
  <c r="S25" i="7"/>
  <c r="S26" i="7"/>
  <c r="S27" i="7"/>
  <c r="S28" i="7"/>
  <c r="S29" i="7"/>
  <c r="S30" i="7"/>
  <c r="S31" i="7"/>
  <c r="S11" i="7"/>
  <c r="S10" i="7"/>
  <c r="S9" i="7"/>
  <c r="M38" i="12"/>
  <c r="M6" i="7" l="1"/>
  <c r="U37" i="7" l="1"/>
  <c r="E37" i="6" s="1"/>
  <c r="S33" i="7" l="1"/>
  <c r="S40" i="7" s="1"/>
  <c r="O6" i="12" l="1"/>
  <c r="D33" i="12"/>
  <c r="D38" i="12" s="1"/>
  <c r="F36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10" i="12"/>
  <c r="I38" i="6"/>
  <c r="F33" i="12" l="1"/>
  <c r="U27" i="7"/>
  <c r="E27" i="6" s="1"/>
  <c r="G35" i="7" l="1"/>
  <c r="O35" i="7" s="1"/>
  <c r="U35" i="7" s="1"/>
  <c r="E35" i="6" s="1"/>
  <c r="U9" i="7" l="1"/>
  <c r="E9" i="6" s="1"/>
  <c r="C33" i="7" l="1"/>
  <c r="D33" i="7"/>
  <c r="C40" i="7"/>
  <c r="U31" i="7"/>
  <c r="E31" i="6" s="1"/>
  <c r="U30" i="7"/>
  <c r="E30" i="6" s="1"/>
  <c r="U29" i="7"/>
  <c r="E29" i="6" s="1"/>
  <c r="U28" i="7"/>
  <c r="E28" i="6" s="1"/>
  <c r="U26" i="7"/>
  <c r="E26" i="6" s="1"/>
  <c r="U25" i="7"/>
  <c r="E25" i="6" s="1"/>
  <c r="U24" i="7"/>
  <c r="E24" i="6" s="1"/>
  <c r="U23" i="7"/>
  <c r="E23" i="6" s="1"/>
  <c r="U22" i="7"/>
  <c r="E22" i="6" s="1"/>
  <c r="U21" i="7"/>
  <c r="E21" i="6" s="1"/>
  <c r="U20" i="7"/>
  <c r="E20" i="6" s="1"/>
  <c r="U19" i="7"/>
  <c r="E19" i="6" s="1"/>
  <c r="U18" i="7"/>
  <c r="E18" i="6" s="1"/>
  <c r="U17" i="7"/>
  <c r="E17" i="6" s="1"/>
  <c r="U16" i="7"/>
  <c r="E16" i="6" s="1"/>
  <c r="U15" i="7"/>
  <c r="E15" i="6" s="1"/>
  <c r="U14" i="7"/>
  <c r="E14" i="6" s="1"/>
  <c r="U13" i="7"/>
  <c r="E13" i="6" s="1"/>
  <c r="U12" i="7"/>
  <c r="E12" i="6" s="1"/>
  <c r="U11" i="7"/>
  <c r="E11" i="6" s="1"/>
  <c r="U10" i="7"/>
  <c r="E10" i="6" s="1"/>
  <c r="K6" i="7"/>
  <c r="G6" i="7"/>
  <c r="D10" i="15"/>
  <c r="D33" i="15" s="1"/>
  <c r="D38" i="7" l="1"/>
  <c r="B33" i="15"/>
  <c r="O38" i="7" l="1"/>
  <c r="D40" i="7"/>
  <c r="O33" i="7"/>
  <c r="E39" i="6" l="1"/>
  <c r="U38" i="7"/>
  <c r="O40" i="7"/>
  <c r="I15" i="6"/>
  <c r="I19" i="6"/>
  <c r="I31" i="6"/>
  <c r="P31" i="6" s="1"/>
  <c r="I24" i="6"/>
  <c r="P38" i="6"/>
  <c r="B35" i="12"/>
  <c r="K33" i="12"/>
  <c r="K38" i="12" s="1"/>
  <c r="J33" i="12"/>
  <c r="J38" i="12" s="1"/>
  <c r="H33" i="12"/>
  <c r="H38" i="12" s="1"/>
  <c r="I14" i="6"/>
  <c r="I20" i="6"/>
  <c r="I25" i="6"/>
  <c r="I26" i="6"/>
  <c r="I27" i="6"/>
  <c r="I30" i="6"/>
  <c r="I36" i="6"/>
  <c r="P36" i="6" s="1"/>
  <c r="I37" i="6"/>
  <c r="P37" i="6" s="1"/>
  <c r="B41" i="6"/>
  <c r="I33" i="7"/>
  <c r="I40" i="7" s="1"/>
  <c r="E33" i="7"/>
  <c r="E40" i="7" s="1"/>
  <c r="G33" i="7"/>
  <c r="G40" i="7" s="1"/>
  <c r="K33" i="7"/>
  <c r="K40" i="7" s="1"/>
  <c r="K44" i="7" s="1"/>
  <c r="B38" i="12" l="1"/>
  <c r="F35" i="12"/>
  <c r="F38" i="12" s="1"/>
  <c r="I11" i="6"/>
  <c r="P11" i="6" s="1"/>
  <c r="I29" i="6"/>
  <c r="P29" i="6" s="1"/>
  <c r="I18" i="6"/>
  <c r="P18" i="6" s="1"/>
  <c r="I23" i="6"/>
  <c r="P23" i="6" s="1"/>
  <c r="I13" i="6"/>
  <c r="P13" i="6" s="1"/>
  <c r="I9" i="6"/>
  <c r="P9" i="6" s="1"/>
  <c r="I35" i="6"/>
  <c r="P35" i="6" s="1"/>
  <c r="I21" i="6"/>
  <c r="P21" i="6" s="1"/>
  <c r="I16" i="6"/>
  <c r="P16" i="6" s="1"/>
  <c r="I22" i="6"/>
  <c r="P22" i="6" s="1"/>
  <c r="I17" i="6"/>
  <c r="P17" i="6" s="1"/>
  <c r="U33" i="7"/>
  <c r="U40" i="7" s="1"/>
  <c r="I28" i="6"/>
  <c r="P28" i="6" s="1"/>
  <c r="I12" i="6"/>
  <c r="P12" i="6" s="1"/>
  <c r="I39" i="6"/>
  <c r="P39" i="6" s="1"/>
  <c r="D33" i="6"/>
  <c r="P26" i="6"/>
  <c r="P27" i="6"/>
  <c r="P19" i="6"/>
  <c r="P30" i="6"/>
  <c r="P25" i="6"/>
  <c r="P20" i="6"/>
  <c r="P14" i="6"/>
  <c r="P15" i="6"/>
  <c r="P24" i="6"/>
  <c r="M41" i="6"/>
  <c r="O33" i="12"/>
  <c r="O38" i="12" s="1"/>
  <c r="I10" i="6"/>
  <c r="D41" i="6" l="1"/>
  <c r="E33" i="6"/>
  <c r="E41" i="6" s="1"/>
  <c r="P10" i="6" l="1"/>
  <c r="P33" i="6" s="1"/>
  <c r="P41" i="6" s="1"/>
  <c r="I33" i="6"/>
  <c r="I4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Canfield, Christine</author>
  </authors>
  <commentList>
    <comment ref="D3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Canfield, Christine:</t>
        </r>
        <r>
          <rPr>
            <sz val="9"/>
            <color indexed="81"/>
            <rFont val="Tahoma"/>
            <family val="2"/>
          </rPr>
          <t xml:space="preserve">
budget plan had $193.204M for comp and mand costs; gov. bud provided $193M even; adjustment is made here; also, adjustment to offset net Unit 11 two-year costs of comp.  increases -$46K, 
</t>
        </r>
      </text>
    </comment>
  </commentList>
</comments>
</file>

<file path=xl/sharedStrings.xml><?xml version="1.0" encoding="utf-8"?>
<sst xmlns="http://schemas.openxmlformats.org/spreadsheetml/2006/main" count="205" uniqueCount="97">
  <si>
    <t>Bakersfield</t>
  </si>
  <si>
    <t>Channel Islands</t>
  </si>
  <si>
    <t>Chico</t>
  </si>
  <si>
    <t>Dominguez Hills</t>
  </si>
  <si>
    <t>East Bay</t>
  </si>
  <si>
    <t>Fresno</t>
  </si>
  <si>
    <t>Fullerton</t>
  </si>
  <si>
    <t>Humboldt</t>
  </si>
  <si>
    <t>Long Beach</t>
  </si>
  <si>
    <t>Los Angeles</t>
  </si>
  <si>
    <t>Monterey Bay</t>
  </si>
  <si>
    <t>Northridge</t>
  </si>
  <si>
    <t>Pomona</t>
  </si>
  <si>
    <t>Sacramento</t>
  </si>
  <si>
    <t>San Bernardino</t>
  </si>
  <si>
    <t>San Diego</t>
  </si>
  <si>
    <t>San Francisco</t>
  </si>
  <si>
    <t>San Jose</t>
  </si>
  <si>
    <t>San Luis Obispo</t>
  </si>
  <si>
    <t>San Marcos</t>
  </si>
  <si>
    <t>Sonoma</t>
  </si>
  <si>
    <t>Stanislaus</t>
  </si>
  <si>
    <t>Campus Total</t>
  </si>
  <si>
    <t>Chancellor's Office</t>
  </si>
  <si>
    <t>Summer Arts</t>
  </si>
  <si>
    <t>CSU System Total</t>
  </si>
  <si>
    <t>Health</t>
  </si>
  <si>
    <t>Mandatory Costs</t>
  </si>
  <si>
    <t>Center for California Studies</t>
  </si>
  <si>
    <t>Systemwide Programs</t>
  </si>
  <si>
    <t>(Sum of Cols. 1-3)</t>
  </si>
  <si>
    <t>Tuition and Fees</t>
  </si>
  <si>
    <t>Enrollment</t>
  </si>
  <si>
    <t>Maritime</t>
  </si>
  <si>
    <t>ATTACHMENT A - Operating Budget Total</t>
  </si>
  <si>
    <t>Systemwide Provisions &amp; Infrastructure</t>
  </si>
  <si>
    <r>
      <t>Systemwide Provisions and Infrastructure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</si>
  <si>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ATTACHMENT B - Revisions to 2018-19 General Fund Allocations </t>
  </si>
  <si>
    <t>(Coded Memo 
B 2018-02)</t>
  </si>
  <si>
    <t>ATTACHMENT D - 2019-20 Enrollment and Tuition &amp; Fee Revenue</t>
  </si>
  <si>
    <t xml:space="preserve"> 2018-19                   Gross Tuition Revenue</t>
  </si>
  <si>
    <t xml:space="preserve">2018-19                   Other Fees </t>
  </si>
  <si>
    <t xml:space="preserve"> (Campus Reported, 2018-19 Final Budget)</t>
  </si>
  <si>
    <t>Est. 2019-20 Tuition Revenue from Enrollment Growth</t>
  </si>
  <si>
    <t>Operations &amp; Maintenance of New Facilities</t>
  </si>
  <si>
    <t>Minimum Wage Increase</t>
  </si>
  <si>
    <t>2018-19 State Funded Retirement Adjustment</t>
  </si>
  <si>
    <t xml:space="preserve">2018-19 Final Budget General Fund Allocation </t>
  </si>
  <si>
    <t>Revisions to 2018-19 General Fund Allocations</t>
  </si>
  <si>
    <t>New 2019-20 General Fund Allocations</t>
  </si>
  <si>
    <t>Total 2019-20 General Fund</t>
  </si>
  <si>
    <r>
      <t>2019-20 Gross Operating</t>
    </r>
    <r>
      <rPr>
        <b/>
        <strike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Budget</t>
    </r>
  </si>
  <si>
    <t>(Coded Memo                   B 2018-02)</t>
  </si>
  <si>
    <t>(95% of 2018-19 SUG)</t>
  </si>
  <si>
    <t>ATTACHMENT E - 2019-20 Preliminary State University Grants</t>
  </si>
  <si>
    <t>2019-20 Preliminary Budget Allocations</t>
  </si>
  <si>
    <t>Graduation Initiative 2025 ($45M) &amp; Project Rebound ($.25M)</t>
  </si>
  <si>
    <t>2019-20 FTES Target Increase</t>
  </si>
  <si>
    <t>2018-19 FTES Target</t>
  </si>
  <si>
    <t>2019-20 Total FTES Target</t>
  </si>
  <si>
    <t>(Cols. 1 + 2)</t>
  </si>
  <si>
    <t>(Sum Col. 5-7)</t>
  </si>
  <si>
    <t>Total 2019-20 Gross Tuition &amp; Fee Revenue</t>
  </si>
  <si>
    <t>($11,322 * Attach. D, Col. 2)</t>
  </si>
  <si>
    <t>2019-20  Expenditure Adjustments</t>
  </si>
  <si>
    <t>Revenue Adjustments</t>
  </si>
  <si>
    <t>2019-20 General Fund Increase</t>
  </si>
  <si>
    <t>Tuition Revenue from Enrollment Growth</t>
  </si>
  <si>
    <t>(Attach. D,
Cols. 7)</t>
  </si>
  <si>
    <t>ATTACHMENT C  - 2019-20 Expenditure and Revenue Adjustments</t>
  </si>
  <si>
    <t>Expenditure Adjustments</t>
  </si>
  <si>
    <t>(Sum Cols. 1-8)</t>
  </si>
  <si>
    <t>Average Unit Load (AUL) Increase</t>
  </si>
  <si>
    <t>(Attach. C, Col. 11)</t>
  </si>
  <si>
    <t>(Attach. B, Col. 1)</t>
  </si>
  <si>
    <t xml:space="preserve">Funded Enrollment Growth </t>
  </si>
  <si>
    <t>Enrollment Funding</t>
  </si>
  <si>
    <t xml:space="preserve">2018-19 Gross Tuition and Fee Revenue </t>
  </si>
  <si>
    <t>(Attach. D, Cols. 5+6)</t>
  </si>
  <si>
    <t xml:space="preserve">Tuition Revenue from Enrollment Growth </t>
  </si>
  <si>
    <t>(Cols. 4 + 7)</t>
  </si>
  <si>
    <t>(Attach D. Col. 7)</t>
  </si>
  <si>
    <t>(Cols. 5 + 6)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</si>
  <si>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Includes general obligation and lease revenue bond annual debt service costs.</t>
    </r>
  </si>
  <si>
    <r>
      <t>Compensation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</si>
  <si>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Retirement Above State Funding</t>
  </si>
  <si>
    <t>Resident Students</t>
  </si>
  <si>
    <r>
      <t>2019-20 Non-resident FTES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</si>
  <si>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Equal to actual 2017-18 nonresident students, campus reported.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</si>
  <si>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2019-20 compensation adjustments for all employee groups is distributed with exception of Unit R08 2018-19 and 2019-20 compensation pools (no agreement to date).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</si>
  <si>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Reported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Systemwide Programs revenue is for International Programs (660 FTES target). The CalStateTEACH revenue is reported by campuses  that collect fees (659 FTES).</t>
    </r>
  </si>
  <si>
    <r>
      <t>Systemwide Programs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/ SW Provisions</t>
    </r>
  </si>
  <si>
    <t>(Col. 9 - Col. 10)</t>
  </si>
  <si>
    <t>2019-20                 Est. Gross Tuition &amp; Fee Revenue</t>
  </si>
  <si>
    <t>2018-19 SUG</t>
  </si>
  <si>
    <t xml:space="preserve">2019-20 Preliminary Budget SUG </t>
  </si>
  <si>
    <t>Coded Memo B 2019-01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</si>
</sst>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;\(#,##0.0\);\-\ "/>
    <numFmt numFmtId="165" formatCode="#,##0.0_);\(#,##0.0\)"/>
    <numFmt numFmtId="166" formatCode="_(* #,##0_);_(* \(#,##0\);_(* &quot;-&quot;??_);_(@_)"/>
    <numFmt numFmtId="167" formatCode="&quot;$&quot;#,##0"/>
    <numFmt numFmtId="168" formatCode="&quot;$&quot;#,##0.0_);\(&quot;$&quot;#,##0.0\)"/>
    <numFmt numFmtId="172" formatCode="[$-409]mmmm\ d\,\ yyyy;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MS Sans Serif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Geneva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strike/>
      <vertAlign val="superscript"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3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3" fontId="8" fillId="0" borderId="0" xfId="0" applyNumberFormat="1" applyFont="1"/>
    <xf numFmtId="37" fontId="2" fillId="0" borderId="2" xfId="0" applyNumberFormat="1" applyFont="1" applyBorder="1"/>
    <xf numFmtId="37" fontId="8" fillId="0" borderId="0" xfId="0" applyNumberFormat="1" applyFont="1"/>
    <xf numFmtId="5" fontId="2" fillId="0" borderId="2" xfId="0" applyNumberFormat="1" applyFont="1" applyBorder="1"/>
    <xf numFmtId="37" fontId="0" fillId="0" borderId="0" xfId="0" applyNumberFormat="1" applyFont="1" applyFill="1" applyBorder="1"/>
    <xf numFmtId="37" fontId="0" fillId="0" borderId="0" xfId="0" applyNumberFormat="1" applyFont="1" applyAlignment="1">
      <alignment horizontal="center" wrapText="1"/>
    </xf>
    <xf numFmtId="37" fontId="0" fillId="0" borderId="0" xfId="0" applyNumberFormat="1" applyFont="1"/>
    <xf numFmtId="37" fontId="2" fillId="0" borderId="0" xfId="0" applyNumberFormat="1" applyFont="1" applyAlignment="1">
      <alignment horizontal="center" wrapText="1"/>
    </xf>
    <xf numFmtId="5" fontId="2" fillId="0" borderId="0" xfId="0" applyNumberFormat="1" applyFont="1" applyBorder="1"/>
    <xf numFmtId="37" fontId="0" fillId="0" borderId="0" xfId="0" applyNumberFormat="1" applyFont="1" applyAlignment="1">
      <alignment horizontal="center"/>
    </xf>
    <xf numFmtId="37" fontId="0" fillId="0" borderId="0" xfId="0" applyNumberFormat="1" applyFont="1" applyBorder="1"/>
    <xf numFmtId="5" fontId="0" fillId="0" borderId="0" xfId="0" applyNumberFormat="1" applyFont="1"/>
    <xf numFmtId="37" fontId="0" fillId="0" borderId="0" xfId="0" applyNumberFormat="1" applyFont="1" applyFill="1"/>
    <xf numFmtId="0" fontId="0" fillId="0" borderId="0" xfId="0" applyFont="1"/>
    <xf numFmtId="0" fontId="0" fillId="0" borderId="0" xfId="0" applyFont="1" applyFill="1"/>
    <xf numFmtId="37" fontId="15" fillId="0" borderId="0" xfId="0" applyNumberFormat="1" applyFont="1"/>
    <xf numFmtId="37" fontId="0" fillId="0" borderId="0" xfId="0" applyNumberFormat="1" applyFont="1" applyAlignment="1"/>
    <xf numFmtId="5" fontId="2" fillId="0" borderId="2" xfId="0" applyNumberFormat="1" applyFont="1" applyBorder="1" applyAlignment="1"/>
    <xf numFmtId="37" fontId="0" fillId="0" borderId="0" xfId="0" applyNumberFormat="1" applyFont="1" applyAlignment="1">
      <alignment horizontal="left"/>
    </xf>
    <xf numFmtId="37" fontId="0" fillId="0" borderId="0" xfId="0" applyNumberFormat="1" applyFont="1" applyAlignment="1">
      <alignment horizontal="right"/>
    </xf>
    <xf numFmtId="37" fontId="0" fillId="0" borderId="0" xfId="0" applyNumberFormat="1" applyFont="1" applyBorder="1" applyAlignment="1">
      <alignment horizontal="left"/>
    </xf>
    <xf numFmtId="37" fontId="2" fillId="0" borderId="0" xfId="0" applyNumberFormat="1" applyFont="1" applyFill="1" applyBorder="1" applyAlignment="1">
      <alignment horizontal="left" wrapText="1"/>
    </xf>
    <xf numFmtId="37" fontId="13" fillId="0" borderId="0" xfId="0" applyNumberFormat="1" applyFont="1" applyBorder="1" applyAlignment="1">
      <alignment horizontal="left"/>
    </xf>
    <xf numFmtId="37" fontId="0" fillId="0" borderId="5" xfId="0" applyNumberFormat="1" applyFont="1" applyBorder="1"/>
    <xf numFmtId="37" fontId="0" fillId="0" borderId="5" xfId="0" applyNumberFormat="1" applyFont="1" applyBorder="1" applyAlignment="1">
      <alignment horizontal="left"/>
    </xf>
    <xf numFmtId="37" fontId="0" fillId="0" borderId="6" xfId="0" applyNumberFormat="1" applyFont="1" applyBorder="1" applyAlignment="1">
      <alignment horizontal="left"/>
    </xf>
    <xf numFmtId="37" fontId="0" fillId="0" borderId="6" xfId="0" applyNumberFormat="1" applyFont="1" applyBorder="1"/>
    <xf numFmtId="37" fontId="2" fillId="0" borderId="0" xfId="0" applyNumberFormat="1" applyFont="1" applyFill="1" applyBorder="1" applyAlignment="1">
      <alignment vertical="center"/>
    </xf>
    <xf numFmtId="37" fontId="8" fillId="0" borderId="0" xfId="0" applyNumberFormat="1" applyFont="1" applyFill="1"/>
    <xf numFmtId="37" fontId="0" fillId="0" borderId="0" xfId="0" applyNumberFormat="1" applyFont="1" applyFill="1" applyAlignment="1">
      <alignment horizontal="center"/>
    </xf>
    <xf numFmtId="37" fontId="2" fillId="0" borderId="0" xfId="0" applyNumberFormat="1" applyFont="1" applyFill="1"/>
    <xf numFmtId="37" fontId="2" fillId="0" borderId="0" xfId="0" applyNumberFormat="1" applyFont="1" applyFill="1" applyBorder="1" applyAlignment="1">
      <alignment horizontal="center" vertical="center"/>
    </xf>
    <xf numFmtId="37" fontId="2" fillId="0" borderId="2" xfId="0" applyNumberFormat="1" applyFont="1" applyFill="1" applyBorder="1"/>
    <xf numFmtId="5" fontId="2" fillId="0" borderId="2" xfId="0" applyNumberFormat="1" applyFont="1" applyFill="1" applyBorder="1"/>
    <xf numFmtId="37" fontId="2" fillId="0" borderId="0" xfId="0" applyNumberFormat="1" applyFont="1" applyFill="1" applyBorder="1"/>
    <xf numFmtId="5" fontId="2" fillId="0" borderId="0" xfId="0" applyNumberFormat="1" applyFont="1" applyFill="1" applyBorder="1"/>
    <xf numFmtId="37" fontId="0" fillId="0" borderId="0" xfId="0" applyNumberFormat="1" applyFont="1" applyAlignment="1">
      <alignment wrapText="1"/>
    </xf>
    <xf numFmtId="37" fontId="0" fillId="0" borderId="0" xfId="0" applyNumberFormat="1"/>
    <xf numFmtId="164" fontId="5" fillId="0" borderId="0" xfId="0" applyNumberFormat="1" applyFont="1" applyFill="1"/>
    <xf numFmtId="165" fontId="0" fillId="0" borderId="0" xfId="0" applyNumberFormat="1" applyFont="1"/>
    <xf numFmtId="37" fontId="10" fillId="0" borderId="0" xfId="0" applyNumberFormat="1" applyFont="1" applyFill="1" applyBorder="1"/>
    <xf numFmtId="37" fontId="0" fillId="2" borderId="0" xfId="0" applyNumberFormat="1" applyFont="1" applyFill="1"/>
    <xf numFmtId="37" fontId="18" fillId="0" borderId="0" xfId="0" applyNumberFormat="1" applyFont="1" applyFill="1"/>
    <xf numFmtId="5" fontId="0" fillId="0" borderId="0" xfId="0" applyNumberFormat="1" applyFont="1" applyFill="1" applyBorder="1"/>
    <xf numFmtId="37" fontId="0" fillId="3" borderId="0" xfId="0" applyNumberFormat="1" applyFont="1" applyFill="1" applyBorder="1"/>
    <xf numFmtId="37" fontId="0" fillId="3" borderId="0" xfId="0" applyNumberFormat="1" applyFont="1" applyFill="1"/>
    <xf numFmtId="37" fontId="14" fillId="0" borderId="0" xfId="0" applyNumberFormat="1" applyFont="1" applyFill="1" applyBorder="1" applyAlignment="1">
      <alignment horizontal="center" wrapText="1"/>
    </xf>
    <xf numFmtId="37" fontId="0" fillId="0" borderId="0" xfId="0" applyNumberFormat="1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37" fontId="0" fillId="0" borderId="0" xfId="0" applyNumberFormat="1" applyFont="1" applyFill="1" applyBorder="1" applyAlignment="1">
      <alignment horizontal="center"/>
    </xf>
    <xf numFmtId="37" fontId="0" fillId="0" borderId="5" xfId="0" applyNumberFormat="1" applyFont="1" applyFill="1" applyBorder="1"/>
    <xf numFmtId="37" fontId="0" fillId="0" borderId="6" xfId="0" applyNumberFormat="1" applyFont="1" applyFill="1" applyBorder="1"/>
    <xf numFmtId="37" fontId="13" fillId="0" borderId="0" xfId="0" applyNumberFormat="1" applyFont="1" applyFill="1" applyBorder="1" applyAlignment="1">
      <alignment horizontal="left"/>
    </xf>
    <xf numFmtId="37" fontId="0" fillId="0" borderId="0" xfId="0" applyNumberFormat="1" applyFont="1" applyFill="1" applyAlignment="1">
      <alignment wrapText="1"/>
    </xf>
    <xf numFmtId="0" fontId="19" fillId="0" borderId="0" xfId="0" applyFont="1" applyFill="1" applyAlignment="1">
      <alignment horizontal="right"/>
    </xf>
    <xf numFmtId="9" fontId="0" fillId="0" borderId="0" xfId="56" applyFont="1"/>
    <xf numFmtId="166" fontId="0" fillId="0" borderId="0" xfId="0" applyNumberFormat="1" applyFont="1"/>
    <xf numFmtId="5" fontId="0" fillId="2" borderId="0" xfId="0" applyNumberFormat="1" applyFont="1" applyFill="1"/>
    <xf numFmtId="164" fontId="5" fillId="2" borderId="0" xfId="0" applyNumberFormat="1" applyFont="1" applyFill="1"/>
    <xf numFmtId="37" fontId="10" fillId="2" borderId="0" xfId="0" applyNumberFormat="1" applyFont="1" applyFill="1" applyBorder="1"/>
    <xf numFmtId="5" fontId="0" fillId="2" borderId="0" xfId="0" applyNumberFormat="1" applyFont="1" applyFill="1" applyBorder="1"/>
    <xf numFmtId="37" fontId="0" fillId="2" borderId="0" xfId="0" applyNumberFormat="1" applyFont="1" applyFill="1" applyBorder="1"/>
    <xf numFmtId="165" fontId="0" fillId="2" borderId="0" xfId="0" applyNumberFormat="1" applyFont="1" applyFill="1"/>
    <xf numFmtId="5" fontId="2" fillId="2" borderId="3" xfId="0" applyNumberFormat="1" applyFont="1" applyFill="1" applyBorder="1"/>
    <xf numFmtId="37" fontId="2" fillId="2" borderId="3" xfId="0" applyNumberFormat="1" applyFont="1" applyFill="1" applyBorder="1"/>
    <xf numFmtId="5" fontId="2" fillId="2" borderId="0" xfId="0" applyNumberFormat="1" applyFont="1" applyFill="1" applyBorder="1"/>
    <xf numFmtId="37" fontId="13" fillId="2" borderId="0" xfId="0" applyNumberFormat="1" applyFont="1" applyFill="1" applyAlignment="1">
      <alignment horizontal="left"/>
    </xf>
    <xf numFmtId="37" fontId="0" fillId="2" borderId="0" xfId="0" applyNumberFormat="1" applyFont="1" applyFill="1" applyAlignment="1"/>
    <xf numFmtId="5" fontId="0" fillId="2" borderId="0" xfId="0" applyNumberFormat="1" applyFont="1" applyFill="1" applyAlignment="1"/>
    <xf numFmtId="5" fontId="2" fillId="2" borderId="3" xfId="0" applyNumberFormat="1" applyFont="1" applyFill="1" applyBorder="1" applyAlignment="1"/>
    <xf numFmtId="5" fontId="0" fillId="2" borderId="0" xfId="0" applyNumberFormat="1" applyFont="1" applyFill="1" applyBorder="1" applyAlignment="1">
      <alignment horizontal="left"/>
    </xf>
    <xf numFmtId="37" fontId="0" fillId="2" borderId="0" xfId="0" applyNumberFormat="1" applyFont="1" applyFill="1" applyBorder="1" applyAlignment="1">
      <alignment horizontal="left"/>
    </xf>
    <xf numFmtId="37" fontId="13" fillId="2" borderId="0" xfId="0" applyNumberFormat="1" applyFont="1" applyFill="1" applyBorder="1" applyAlignment="1">
      <alignment horizontal="left"/>
    </xf>
    <xf numFmtId="5" fontId="2" fillId="2" borderId="1" xfId="0" applyNumberFormat="1" applyFont="1" applyFill="1" applyBorder="1" applyAlignment="1">
      <alignment horizontal="left"/>
    </xf>
    <xf numFmtId="5" fontId="2" fillId="2" borderId="1" xfId="0" applyNumberFormat="1" applyFont="1" applyFill="1" applyBorder="1"/>
    <xf numFmtId="5" fontId="0" fillId="3" borderId="0" xfId="0" applyNumberFormat="1" applyFont="1" applyFill="1"/>
    <xf numFmtId="5" fontId="2" fillId="3" borderId="3" xfId="0" applyNumberFormat="1" applyFont="1" applyFill="1" applyBorder="1"/>
    <xf numFmtId="37" fontId="0" fillId="0" borderId="0" xfId="0" applyNumberFormat="1" applyFont="1" applyFill="1" applyBorder="1" applyAlignment="1">
      <alignment horizontal="center" wrapText="1"/>
    </xf>
    <xf numFmtId="37" fontId="0" fillId="3" borderId="0" xfId="0" applyNumberFormat="1" applyFont="1" applyFill="1" applyBorder="1" applyAlignment="1">
      <alignment horizontal="center"/>
    </xf>
    <xf numFmtId="37" fontId="2" fillId="3" borderId="0" xfId="0" applyNumberFormat="1" applyFont="1" applyFill="1" applyBorder="1" applyAlignment="1">
      <alignment horizontal="center" wrapText="1"/>
    </xf>
    <xf numFmtId="5" fontId="0" fillId="3" borderId="0" xfId="0" applyNumberFormat="1" applyFont="1" applyFill="1" applyBorder="1"/>
    <xf numFmtId="37" fontId="0" fillId="3" borderId="5" xfId="0" applyNumberFormat="1" applyFont="1" applyFill="1" applyBorder="1"/>
    <xf numFmtId="5" fontId="2" fillId="3" borderId="0" xfId="0" applyNumberFormat="1" applyFont="1" applyFill="1" applyBorder="1"/>
    <xf numFmtId="37" fontId="0" fillId="3" borderId="6" xfId="0" applyNumberFormat="1" applyFont="1" applyFill="1" applyBorder="1"/>
    <xf numFmtId="5" fontId="0" fillId="3" borderId="2" xfId="0" applyNumberFormat="1" applyFont="1" applyFill="1" applyBorder="1"/>
    <xf numFmtId="5" fontId="0" fillId="3" borderId="3" xfId="0" applyNumberFormat="1" applyFont="1" applyFill="1" applyBorder="1"/>
    <xf numFmtId="0" fontId="0" fillId="0" borderId="0" xfId="0" applyFont="1" applyFill="1" applyBorder="1"/>
    <xf numFmtId="37" fontId="2" fillId="0" borderId="0" xfId="0" applyNumberFormat="1" applyFont="1" applyFill="1" applyBorder="1" applyAlignment="1">
      <alignment horizontal="center" wrapText="1"/>
    </xf>
    <xf numFmtId="3" fontId="0" fillId="2" borderId="0" xfId="0" applyNumberFormat="1" applyFont="1" applyFill="1" applyAlignment="1"/>
    <xf numFmtId="3" fontId="0" fillId="0" borderId="0" xfId="0" applyNumberFormat="1" applyFont="1" applyAlignment="1"/>
    <xf numFmtId="167" fontId="0" fillId="2" borderId="0" xfId="0" applyNumberFormat="1" applyFont="1" applyFill="1" applyAlignment="1"/>
    <xf numFmtId="10" fontId="0" fillId="0" borderId="0" xfId="56" applyNumberFormat="1" applyFont="1"/>
    <xf numFmtId="37" fontId="0" fillId="0" borderId="0" xfId="56" applyNumberFormat="1" applyFont="1"/>
    <xf numFmtId="37" fontId="0" fillId="3" borderId="0" xfId="0" applyNumberFormat="1" applyFont="1" applyFill="1" applyAlignment="1"/>
    <xf numFmtId="37" fontId="0" fillId="0" borderId="0" xfId="0" applyNumberFormat="1" applyFont="1" applyFill="1" applyAlignment="1"/>
    <xf numFmtId="37" fontId="0" fillId="0" borderId="0" xfId="0" applyNumberFormat="1" applyFont="1" applyFill="1" applyBorder="1" applyAlignment="1"/>
    <xf numFmtId="37" fontId="2" fillId="2" borderId="0" xfId="0" applyNumberFormat="1" applyFont="1" applyFill="1" applyBorder="1"/>
    <xf numFmtId="37" fontId="8" fillId="0" borderId="0" xfId="0" quotePrefix="1" applyNumberFormat="1" applyFont="1" applyAlignment="1">
      <alignment horizontal="right"/>
    </xf>
    <xf numFmtId="10" fontId="0" fillId="0" borderId="4" xfId="0" applyNumberFormat="1" applyFont="1" applyBorder="1"/>
    <xf numFmtId="10" fontId="0" fillId="0" borderId="0" xfId="56" applyNumberFormat="1" applyFont="1" applyAlignment="1">
      <alignment horizontal="right"/>
    </xf>
    <xf numFmtId="38" fontId="0" fillId="0" borderId="0" xfId="0" applyNumberFormat="1" applyFont="1"/>
    <xf numFmtId="37" fontId="0" fillId="2" borderId="0" xfId="0" applyNumberFormat="1" applyFont="1" applyFill="1" applyAlignment="1">
      <alignment horizontal="right"/>
    </xf>
    <xf numFmtId="5" fontId="21" fillId="0" borderId="0" xfId="0" applyNumberFormat="1" applyFont="1" applyFill="1" applyAlignment="1"/>
    <xf numFmtId="37" fontId="8" fillId="0" borderId="0" xfId="0" applyNumberFormat="1" applyFont="1" applyBorder="1"/>
    <xf numFmtId="0" fontId="0" fillId="0" borderId="0" xfId="0" applyFont="1" applyBorder="1"/>
    <xf numFmtId="37" fontId="0" fillId="0" borderId="0" xfId="0" applyNumberFormat="1" applyFont="1" applyFill="1" applyAlignment="1">
      <alignment horizontal="left"/>
    </xf>
    <xf numFmtId="37" fontId="8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vertical="top"/>
    </xf>
    <xf numFmtId="0" fontId="24" fillId="0" borderId="0" xfId="58" applyFont="1" applyFill="1" applyAlignment="1">
      <alignment horizontal="right" vertical="center"/>
    </xf>
    <xf numFmtId="0" fontId="25" fillId="0" borderId="0" xfId="0" applyFont="1" applyFill="1" applyAlignment="1">
      <alignment vertical="top"/>
    </xf>
    <xf numFmtId="43" fontId="0" fillId="0" borderId="0" xfId="57" applyFont="1"/>
    <xf numFmtId="0" fontId="25" fillId="0" borderId="0" xfId="0" applyFont="1"/>
    <xf numFmtId="37" fontId="27" fillId="0" borderId="0" xfId="0" applyNumberFormat="1" applyFont="1"/>
    <xf numFmtId="37" fontId="28" fillId="0" borderId="0" xfId="0" applyNumberFormat="1" applyFont="1" applyFill="1" applyAlignment="1">
      <alignment wrapText="1"/>
    </xf>
    <xf numFmtId="5" fontId="2" fillId="0" borderId="3" xfId="0" applyNumberFormat="1" applyFont="1" applyBorder="1"/>
    <xf numFmtId="37" fontId="2" fillId="0" borderId="5" xfId="0" applyNumberFormat="1" applyFont="1" applyFill="1" applyBorder="1" applyAlignment="1">
      <alignment horizontal="center" wrapText="1"/>
    </xf>
    <xf numFmtId="37" fontId="11" fillId="0" borderId="5" xfId="0" applyNumberFormat="1" applyFont="1" applyFill="1" applyBorder="1" applyAlignment="1">
      <alignment horizontal="center" wrapText="1"/>
    </xf>
    <xf numFmtId="37" fontId="0" fillId="0" borderId="5" xfId="0" applyNumberFormat="1" applyFont="1" applyFill="1" applyBorder="1" applyAlignment="1">
      <alignment horizontal="center" wrapText="1"/>
    </xf>
    <xf numFmtId="37" fontId="13" fillId="0" borderId="5" xfId="0" applyNumberFormat="1" applyFont="1" applyFill="1" applyBorder="1" applyAlignment="1">
      <alignment horizontal="left"/>
    </xf>
    <xf numFmtId="37" fontId="17" fillId="0" borderId="5" xfId="0" applyNumberFormat="1" applyFont="1" applyFill="1" applyBorder="1" applyAlignment="1">
      <alignment horizontal="left"/>
    </xf>
    <xf numFmtId="0" fontId="0" fillId="0" borderId="5" xfId="0" applyFont="1" applyBorder="1"/>
    <xf numFmtId="0" fontId="2" fillId="0" borderId="5" xfId="0" applyFont="1" applyBorder="1" applyAlignment="1">
      <alignment horizontal="center" wrapText="1"/>
    </xf>
    <xf numFmtId="37" fontId="0" fillId="0" borderId="5" xfId="0" applyNumberFormat="1" applyFont="1" applyBorder="1" applyAlignment="1">
      <alignment horizontal="center" wrapText="1"/>
    </xf>
    <xf numFmtId="37" fontId="0" fillId="0" borderId="2" xfId="0" applyNumberFormat="1" applyFont="1" applyBorder="1" applyAlignment="1">
      <alignment horizontal="center" wrapText="1"/>
    </xf>
    <xf numFmtId="37" fontId="16" fillId="0" borderId="2" xfId="0" applyNumberFormat="1" applyFont="1" applyBorder="1" applyAlignment="1">
      <alignment horizontal="center" wrapText="1"/>
    </xf>
    <xf numFmtId="37" fontId="12" fillId="0" borderId="2" xfId="0" applyNumberFormat="1" applyFont="1" applyFill="1" applyBorder="1" applyAlignment="1">
      <alignment horizontal="center" wrapText="1"/>
    </xf>
    <xf numFmtId="37" fontId="2" fillId="0" borderId="5" xfId="0" applyNumberFormat="1" applyFont="1" applyFill="1" applyBorder="1" applyAlignment="1">
      <alignment horizontal="left" wrapText="1"/>
    </xf>
    <xf numFmtId="37" fontId="2" fillId="3" borderId="5" xfId="0" applyNumberFormat="1" applyFont="1" applyFill="1" applyBorder="1" applyAlignment="1">
      <alignment horizontal="center" wrapText="1"/>
    </xf>
    <xf numFmtId="37" fontId="2" fillId="3" borderId="5" xfId="0" applyNumberFormat="1" applyFont="1" applyFill="1" applyBorder="1"/>
    <xf numFmtId="37" fontId="0" fillId="0" borderId="2" xfId="0" applyNumberFormat="1" applyFont="1" applyFill="1" applyBorder="1"/>
    <xf numFmtId="37" fontId="14" fillId="0" borderId="2" xfId="0" applyNumberFormat="1" applyFont="1" applyFill="1" applyBorder="1" applyAlignment="1">
      <alignment horizontal="center" wrapText="1"/>
    </xf>
    <xf numFmtId="37" fontId="2" fillId="0" borderId="2" xfId="0" applyNumberFormat="1" applyFont="1" applyFill="1" applyBorder="1" applyAlignment="1">
      <alignment horizontal="left" wrapText="1"/>
    </xf>
    <xf numFmtId="37" fontId="12" fillId="3" borderId="2" xfId="0" applyNumberFormat="1" applyFont="1" applyFill="1" applyBorder="1" applyAlignment="1">
      <alignment horizontal="center" wrapText="1"/>
    </xf>
    <xf numFmtId="37" fontId="0" fillId="3" borderId="2" xfId="0" applyNumberFormat="1" applyFont="1" applyFill="1" applyBorder="1" applyAlignment="1"/>
    <xf numFmtId="37" fontId="0" fillId="0" borderId="2" xfId="0" applyNumberFormat="1" applyFont="1" applyFill="1" applyBorder="1" applyAlignment="1">
      <alignment horizontal="center" wrapText="1"/>
    </xf>
    <xf numFmtId="37" fontId="12" fillId="0" borderId="2" xfId="0" applyNumberFormat="1" applyFont="1" applyFill="1" applyBorder="1" applyAlignment="1">
      <alignment horizontal="center" vertical="center" wrapText="1"/>
    </xf>
    <xf numFmtId="3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37" fontId="2" fillId="0" borderId="2" xfId="0" applyNumberFormat="1" applyFont="1" applyFill="1" applyBorder="1" applyAlignment="1">
      <alignment horizontal="center" wrapText="1"/>
    </xf>
    <xf numFmtId="0" fontId="25" fillId="0" borderId="2" xfId="0" applyFont="1" applyBorder="1"/>
    <xf numFmtId="37" fontId="12" fillId="0" borderId="2" xfId="0" applyNumberFormat="1" applyFont="1" applyFill="1" applyBorder="1" applyAlignment="1">
      <alignment horizontal="left" wrapText="1"/>
    </xf>
    <xf numFmtId="37" fontId="20" fillId="0" borderId="0" xfId="0" applyNumberFormat="1" applyFont="1" applyBorder="1" applyAlignment="1"/>
    <xf numFmtId="0" fontId="29" fillId="0" borderId="2" xfId="0" applyFont="1" applyBorder="1" applyAlignment="1">
      <alignment wrapText="1"/>
    </xf>
    <xf numFmtId="37" fontId="13" fillId="0" borderId="0" xfId="0" applyNumberFormat="1" applyFont="1" applyFill="1" applyAlignment="1">
      <alignment horizontal="left"/>
    </xf>
    <xf numFmtId="37" fontId="20" fillId="0" borderId="0" xfId="0" applyNumberFormat="1" applyFont="1" applyBorder="1" applyAlignment="1">
      <alignment horizontal="center"/>
    </xf>
    <xf numFmtId="37" fontId="0" fillId="3" borderId="0" xfId="0" applyNumberFormat="1" applyFont="1" applyFill="1" applyAlignment="1">
      <alignment horizontal="center"/>
    </xf>
    <xf numFmtId="37" fontId="17" fillId="3" borderId="0" xfId="0" applyNumberFormat="1" applyFont="1" applyFill="1" applyAlignment="1">
      <alignment horizontal="left"/>
    </xf>
    <xf numFmtId="37" fontId="17" fillId="0" borderId="0" xfId="0" applyNumberFormat="1" applyFont="1" applyFill="1" applyAlignment="1">
      <alignment horizontal="left"/>
    </xf>
    <xf numFmtId="37" fontId="2" fillId="0" borderId="0" xfId="0" applyNumberFormat="1" applyFont="1" applyFill="1" applyAlignment="1">
      <alignment horizontal="center" wrapText="1"/>
    </xf>
    <xf numFmtId="37" fontId="0" fillId="0" borderId="0" xfId="0" applyNumberFormat="1" applyFont="1" applyFill="1" applyAlignment="1">
      <alignment horizontal="center" wrapText="1"/>
    </xf>
    <xf numFmtId="37" fontId="0" fillId="3" borderId="0" xfId="0" applyNumberFormat="1" applyFont="1" applyFill="1" applyAlignment="1">
      <alignment horizontal="center" vertical="center" wrapText="1"/>
    </xf>
    <xf numFmtId="37" fontId="0" fillId="0" borderId="0" xfId="0" applyNumberFormat="1" applyFont="1" applyFill="1" applyAlignment="1">
      <alignment horizontal="center" vertical="center" wrapText="1"/>
    </xf>
    <xf numFmtId="37" fontId="12" fillId="0" borderId="5" xfId="0" applyNumberFormat="1" applyFont="1" applyFill="1" applyBorder="1" applyAlignment="1">
      <alignment horizontal="center" vertical="center" wrapText="1"/>
    </xf>
    <xf numFmtId="37" fontId="0" fillId="0" borderId="5" xfId="0" applyNumberFormat="1" applyFont="1" applyFill="1" applyBorder="1" applyAlignment="1">
      <alignment horizontal="center" vertical="center" wrapText="1"/>
    </xf>
    <xf numFmtId="5" fontId="2" fillId="2" borderId="0" xfId="0" applyNumberFormat="1" applyFont="1" applyFill="1"/>
    <xf numFmtId="37" fontId="2" fillId="2" borderId="0" xfId="0" applyNumberFormat="1" applyFont="1" applyFill="1"/>
    <xf numFmtId="5" fontId="0" fillId="2" borderId="0" xfId="0" applyNumberFormat="1" applyFont="1" applyFill="1" applyBorder="1" applyAlignment="1">
      <alignment horizontal="right"/>
    </xf>
    <xf numFmtId="5" fontId="0" fillId="4" borderId="0" xfId="0" applyNumberFormat="1" applyFont="1" applyFill="1" applyBorder="1" applyAlignment="1">
      <alignment horizontal="right"/>
    </xf>
    <xf numFmtId="5" fontId="2" fillId="2" borderId="1" xfId="0" applyNumberFormat="1" applyFont="1" applyFill="1" applyBorder="1" applyAlignment="1">
      <alignment horizontal="right"/>
    </xf>
    <xf numFmtId="37" fontId="0" fillId="2" borderId="0" xfId="0" applyNumberFormat="1" applyFont="1" applyFill="1" applyAlignment="1">
      <alignment horizontal="left"/>
    </xf>
    <xf numFmtId="37" fontId="0" fillId="2" borderId="0" xfId="0" applyNumberFormat="1" applyFont="1" applyFill="1" applyBorder="1" applyAlignment="1">
      <alignment horizontal="right"/>
    </xf>
    <xf numFmtId="37" fontId="0" fillId="4" borderId="0" xfId="0" applyNumberFormat="1" applyFont="1" applyFill="1" applyBorder="1" applyAlignment="1">
      <alignment horizontal="right"/>
    </xf>
    <xf numFmtId="37" fontId="34" fillId="0" borderId="0" xfId="0" applyNumberFormat="1" applyFont="1" applyFill="1"/>
    <xf numFmtId="37" fontId="34" fillId="0" borderId="0" xfId="0" applyNumberFormat="1" applyFont="1" applyFill="1" applyAlignment="1"/>
    <xf numFmtId="37" fontId="34" fillId="0" borderId="0" xfId="0" applyNumberFormat="1" applyFont="1" applyFill="1" applyBorder="1"/>
    <xf numFmtId="37" fontId="33" fillId="0" borderId="0" xfId="0" applyNumberFormat="1" applyFont="1" applyFill="1" applyAlignment="1">
      <alignment horizontal="left"/>
    </xf>
    <xf numFmtId="37" fontId="22" fillId="0" borderId="0" xfId="0" applyNumberFormat="1" applyFont="1" applyFill="1" applyBorder="1"/>
    <xf numFmtId="37" fontId="22" fillId="0" borderId="0" xfId="0" applyNumberFormat="1" applyFont="1" applyFill="1"/>
    <xf numFmtId="37" fontId="32" fillId="2" borderId="0" xfId="0" applyNumberFormat="1" applyFont="1" applyFill="1"/>
    <xf numFmtId="37" fontId="34" fillId="3" borderId="0" xfId="0" applyNumberFormat="1" applyFont="1" applyFill="1" applyBorder="1"/>
    <xf numFmtId="3" fontId="0" fillId="0" borderId="0" xfId="0" applyNumberFormat="1" applyFont="1" applyFill="1" applyAlignment="1"/>
    <xf numFmtId="5" fontId="0" fillId="0" borderId="0" xfId="0" applyNumberFormat="1" applyFont="1" applyFill="1"/>
    <xf numFmtId="37" fontId="0" fillId="0" borderId="0" xfId="0" applyNumberFormat="1" applyFont="1" applyBorder="1" applyAlignment="1">
      <alignment horizontal="center" wrapText="1"/>
    </xf>
    <xf numFmtId="7" fontId="0" fillId="0" borderId="0" xfId="0" applyNumberFormat="1" applyFont="1"/>
    <xf numFmtId="44" fontId="0" fillId="0" borderId="0" xfId="59" applyFont="1"/>
    <xf numFmtId="168" fontId="25" fillId="0" borderId="0" xfId="0" applyNumberFormat="1" applyFont="1"/>
    <xf numFmtId="37" fontId="25" fillId="0" borderId="0" xfId="0" applyNumberFormat="1" applyFont="1" applyFill="1" applyAlignment="1">
      <alignment horizontal="left" vertical="top" wrapText="1"/>
    </xf>
    <xf numFmtId="37" fontId="2" fillId="0" borderId="5" xfId="0" applyNumberFormat="1" applyFont="1" applyBorder="1" applyAlignment="1">
      <alignment horizontal="center" wrapText="1"/>
    </xf>
    <xf numFmtId="37" fontId="2" fillId="0" borderId="1" xfId="0" applyNumberFormat="1" applyFont="1" applyFill="1" applyBorder="1" applyAlignment="1">
      <alignment horizontal="center"/>
    </xf>
    <xf numFmtId="37" fontId="20" fillId="0" borderId="1" xfId="0" applyNumberFormat="1" applyFont="1" applyFill="1" applyBorder="1" applyAlignment="1">
      <alignment horizontal="center"/>
    </xf>
    <xf numFmtId="37" fontId="20" fillId="0" borderId="0" xfId="0" applyNumberFormat="1" applyFont="1" applyFill="1" applyBorder="1" applyAlignment="1">
      <alignment horizontal="center"/>
    </xf>
    <xf numFmtId="37" fontId="2" fillId="0" borderId="5" xfId="0" applyNumberFormat="1" applyFont="1" applyFill="1" applyBorder="1" applyAlignment="1">
      <alignment horizontal="center" vertical="center"/>
    </xf>
    <xf numFmtId="37" fontId="2" fillId="0" borderId="7" xfId="0" applyNumberFormat="1" applyFont="1" applyFill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37" fontId="12" fillId="0" borderId="2" xfId="0" applyNumberFormat="1" applyFont="1" applyFill="1" applyBorder="1" applyAlignment="1">
      <alignment horizontal="left" wrapText="1"/>
    </xf>
    <xf numFmtId="0" fontId="25" fillId="0" borderId="0" xfId="0" applyFont="1" applyFill="1" applyAlignment="1">
      <alignment horizontal="left" wrapText="1"/>
    </xf>
    <xf numFmtId="37" fontId="20" fillId="0" borderId="7" xfId="0" applyNumberFormat="1" applyFont="1" applyFill="1" applyBorder="1" applyAlignment="1">
      <alignment horizontal="center"/>
    </xf>
    <xf numFmtId="37" fontId="0" fillId="0" borderId="0" xfId="0" applyNumberFormat="1" applyFont="1" applyBorder="1" applyAlignment="1">
      <alignment horizontal="left" vertical="top" wrapText="1"/>
    </xf>
    <xf numFmtId="172" fontId="8" fillId="0" borderId="0" xfId="0" quotePrefix="1" applyNumberFormat="1" applyFont="1" applyAlignment="1">
      <alignment horizontal="right" wrapText="1"/>
    </xf>
  </cellXfs>
  <cellStyles count="60">
    <cellStyle name="_FeeWaiver_rvsd_TBLS24-34_7-23-01" xfId="45" xr:uid="{00000000-0005-0000-0000-000000000000}"/>
    <cellStyle name="Comma" xfId="57" builtinId="3"/>
    <cellStyle name="Comma 2" xfId="4" xr:uid="{00000000-0005-0000-0000-000002000000}"/>
    <cellStyle name="Comma 2 2" xfId="30" xr:uid="{00000000-0005-0000-0000-000003000000}"/>
    <cellStyle name="Comma 2 3" xfId="50" xr:uid="{00000000-0005-0000-0000-000004000000}"/>
    <cellStyle name="Comma 3" xfId="5" xr:uid="{00000000-0005-0000-0000-000005000000}"/>
    <cellStyle name="Comma 4" xfId="6" xr:uid="{00000000-0005-0000-0000-000006000000}"/>
    <cellStyle name="Comma 4 2" xfId="7" xr:uid="{00000000-0005-0000-0000-000007000000}"/>
    <cellStyle name="Comma 5" xfId="8" xr:uid="{00000000-0005-0000-0000-000008000000}"/>
    <cellStyle name="Comma 6" xfId="9" xr:uid="{00000000-0005-0000-0000-000009000000}"/>
    <cellStyle name="Comma 6 2" xfId="29" xr:uid="{00000000-0005-0000-0000-00000A000000}"/>
    <cellStyle name="Comma 7" xfId="10" xr:uid="{00000000-0005-0000-0000-00000B000000}"/>
    <cellStyle name="Comma 7 2" xfId="11" xr:uid="{00000000-0005-0000-0000-00000C000000}"/>
    <cellStyle name="Comma 7 3" xfId="36" xr:uid="{00000000-0005-0000-0000-00000D000000}"/>
    <cellStyle name="Comma 7 4" xfId="38" xr:uid="{00000000-0005-0000-0000-00000E000000}"/>
    <cellStyle name="Comma 8" xfId="39" xr:uid="{00000000-0005-0000-0000-00000F000000}"/>
    <cellStyle name="Comma 9" xfId="49" xr:uid="{00000000-0005-0000-0000-000010000000}"/>
    <cellStyle name="Currency" xfId="59" builtinId="4"/>
    <cellStyle name="Currency 2" xfId="12" xr:uid="{00000000-0005-0000-0000-000012000000}"/>
    <cellStyle name="Currency 2 2" xfId="13" xr:uid="{00000000-0005-0000-0000-000013000000}"/>
    <cellStyle name="Currency 2 3" xfId="52" xr:uid="{00000000-0005-0000-0000-000014000000}"/>
    <cellStyle name="Currency 3" xfId="14" xr:uid="{00000000-0005-0000-0000-000015000000}"/>
    <cellStyle name="Currency 3 2" xfId="15" xr:uid="{00000000-0005-0000-0000-000016000000}"/>
    <cellStyle name="Currency 4" xfId="51" xr:uid="{00000000-0005-0000-0000-000017000000}"/>
    <cellStyle name="Hyperlink" xfId="58" builtinId="8"/>
    <cellStyle name="Normal" xfId="0" builtinId="0"/>
    <cellStyle name="Normal 10" xfId="43" xr:uid="{00000000-0005-0000-0000-00001A000000}"/>
    <cellStyle name="Normal 11" xfId="3" xr:uid="{00000000-0005-0000-0000-00001B000000}"/>
    <cellStyle name="Normal 2" xfId="2" xr:uid="{00000000-0005-0000-0000-00001C000000}"/>
    <cellStyle name="Normal 2 2" xfId="1" xr:uid="{00000000-0005-0000-0000-00001D000000}"/>
    <cellStyle name="Normal 2 3" xfId="53" xr:uid="{00000000-0005-0000-0000-00001E000000}"/>
    <cellStyle name="Normal 3" xfId="16" xr:uid="{00000000-0005-0000-0000-00001F000000}"/>
    <cellStyle name="Normal 3 2" xfId="54" xr:uid="{00000000-0005-0000-0000-000020000000}"/>
    <cellStyle name="Normal 4" xfId="17" xr:uid="{00000000-0005-0000-0000-000021000000}"/>
    <cellStyle name="Normal 4 2" xfId="18" xr:uid="{00000000-0005-0000-0000-000022000000}"/>
    <cellStyle name="Normal 5" xfId="19" xr:uid="{00000000-0005-0000-0000-000023000000}"/>
    <cellStyle name="Normal 5 2" xfId="20" xr:uid="{00000000-0005-0000-0000-000024000000}"/>
    <cellStyle name="Normal 5 2 2" xfId="31" xr:uid="{00000000-0005-0000-0000-000025000000}"/>
    <cellStyle name="Normal 5 2 3" xfId="32" xr:uid="{00000000-0005-0000-0000-000026000000}"/>
    <cellStyle name="Normal 5 2 4" xfId="33" xr:uid="{00000000-0005-0000-0000-000027000000}"/>
    <cellStyle name="Normal 5 2 4 2" xfId="48" xr:uid="{00000000-0005-0000-0000-000028000000}"/>
    <cellStyle name="Normal 5 2 5" xfId="34" xr:uid="{00000000-0005-0000-0000-000029000000}"/>
    <cellStyle name="Normal 5 2 5 2" xfId="47" xr:uid="{00000000-0005-0000-0000-00002A000000}"/>
    <cellStyle name="Normal 5 3" xfId="35" xr:uid="{00000000-0005-0000-0000-00002B000000}"/>
    <cellStyle name="Normal 5 4" xfId="40" xr:uid="{00000000-0005-0000-0000-00002C000000}"/>
    <cellStyle name="Normal 5 5" xfId="41" xr:uid="{00000000-0005-0000-0000-00002D000000}"/>
    <cellStyle name="Normal 5 6" xfId="37" xr:uid="{00000000-0005-0000-0000-00002E000000}"/>
    <cellStyle name="Normal 6" xfId="21" xr:uid="{00000000-0005-0000-0000-00002F000000}"/>
    <cellStyle name="Normal 7" xfId="22" xr:uid="{00000000-0005-0000-0000-000030000000}"/>
    <cellStyle name="Normal 7 2" xfId="23" xr:uid="{00000000-0005-0000-0000-000031000000}"/>
    <cellStyle name="Normal 8" xfId="27" xr:uid="{00000000-0005-0000-0000-000032000000}"/>
    <cellStyle name="Normal 8 2" xfId="28" xr:uid="{00000000-0005-0000-0000-000033000000}"/>
    <cellStyle name="Normal 9" xfId="42" xr:uid="{00000000-0005-0000-0000-000034000000}"/>
    <cellStyle name="Percent" xfId="56" builtinId="5"/>
    <cellStyle name="Percent 2" xfId="25" xr:uid="{00000000-0005-0000-0000-000036000000}"/>
    <cellStyle name="Percent 2 2" xfId="55" xr:uid="{00000000-0005-0000-0000-000037000000}"/>
    <cellStyle name="Percent 3" xfId="26" xr:uid="{00000000-0005-0000-0000-000038000000}"/>
    <cellStyle name="Percent 4" xfId="44" xr:uid="{00000000-0005-0000-0000-000039000000}"/>
    <cellStyle name="Percent 5" xfId="24" xr:uid="{00000000-0005-0000-0000-00003A000000}"/>
    <cellStyle name="Style 1" xfId="46" xr:uid="{00000000-0005-0000-0000-00003B000000}"/>
  </cellStyles>
  <dxfs count="0"/>
  <tableStyles count="0" defaultTableStyle="TableStyleMedium2" defaultPivotStyle="PivotStyleLight16"/>
  <colors>
    <mruColors>
      <color rgb="FFD7D7D7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U4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P1" sqref="M1:P2"/>
    </sheetView>
  </sheetViews>
  <sheetFormatPr defaultColWidth="8.85546875" defaultRowHeight="15"/>
  <cols>
    <col min="1" max="1" width="39.42578125" style="7" customWidth="1"/>
    <col min="2" max="2" width="14.42578125" style="7" bestFit="1" customWidth="1"/>
    <col min="3" max="3" width="1.5703125" style="19" customWidth="1"/>
    <col min="4" max="4" width="13.140625" style="7" bestFit="1" customWidth="1"/>
    <col min="5" max="5" width="13.140625" style="7" customWidth="1"/>
    <col min="6" max="6" width="1.5703125" style="13" customWidth="1"/>
    <col min="7" max="7" width="13.140625" style="13" hidden="1" customWidth="1"/>
    <col min="8" max="8" width="1.85546875" style="13" hidden="1" customWidth="1"/>
    <col min="9" max="9" width="14.42578125" style="13" bestFit="1" customWidth="1"/>
    <col min="10" max="10" width="1.5703125" style="13" customWidth="1"/>
    <col min="11" max="13" width="14.42578125" style="13" customWidth="1"/>
    <col min="14" max="15" width="1.5703125" style="13" customWidth="1"/>
    <col min="16" max="16" width="15.5703125" style="7" customWidth="1"/>
    <col min="17" max="17" width="15.28515625" style="7" bestFit="1" customWidth="1"/>
    <col min="18" max="18" width="11.140625" style="7" bestFit="1" customWidth="1"/>
    <col min="19" max="19" width="11.85546875" style="7" bestFit="1" customWidth="1"/>
    <col min="20" max="20" width="12.85546875" style="7" bestFit="1" customWidth="1"/>
    <col min="21" max="21" width="9.7109375" style="7" bestFit="1" customWidth="1"/>
    <col min="22" max="16384" width="8.85546875" style="7"/>
  </cols>
  <sheetData>
    <row r="1" spans="1:21" s="13" customFormat="1" ht="18.75">
      <c r="A1" s="29" t="s">
        <v>34</v>
      </c>
      <c r="B1" s="5"/>
      <c r="C1" s="106"/>
      <c r="P1" s="107" t="s">
        <v>96</v>
      </c>
    </row>
    <row r="2" spans="1:21" ht="18.75">
      <c r="A2" s="3" t="s">
        <v>55</v>
      </c>
      <c r="B2" s="11"/>
      <c r="M2" s="190">
        <v>43539</v>
      </c>
      <c r="N2" s="190"/>
      <c r="O2" s="190"/>
      <c r="P2" s="190"/>
    </row>
    <row r="3" spans="1:21" ht="8.4499999999999993" customHeight="1">
      <c r="A3" s="3"/>
      <c r="B3" s="11"/>
      <c r="O3" s="55"/>
      <c r="P3" s="98"/>
    </row>
    <row r="4" spans="1:21" ht="8.4499999999999993" customHeight="1">
      <c r="A4" s="3"/>
      <c r="B4" s="11"/>
      <c r="C4" s="21"/>
      <c r="D4" s="11"/>
      <c r="E4" s="11"/>
      <c r="F4" s="5"/>
      <c r="G4" s="5"/>
      <c r="H4" s="5"/>
      <c r="I4" s="5"/>
      <c r="J4" s="5"/>
      <c r="K4" s="5"/>
      <c r="L4" s="5"/>
      <c r="M4" s="5"/>
      <c r="N4" s="5"/>
      <c r="O4" s="5"/>
      <c r="P4" s="11"/>
    </row>
    <row r="5" spans="1:21" ht="14.45" customHeight="1">
      <c r="A5" s="3"/>
      <c r="B5" s="48">
        <v>-1</v>
      </c>
      <c r="C5" s="21"/>
      <c r="D5" s="48">
        <v>-2</v>
      </c>
      <c r="E5" s="48">
        <v>-3</v>
      </c>
      <c r="F5" s="50"/>
      <c r="G5" s="50"/>
      <c r="H5" s="50"/>
      <c r="I5" s="50">
        <v>-4</v>
      </c>
      <c r="J5" s="79"/>
      <c r="K5" s="48">
        <v>-5</v>
      </c>
      <c r="L5" s="48">
        <v>-6</v>
      </c>
      <c r="M5" s="48">
        <v>-7</v>
      </c>
      <c r="N5" s="48"/>
      <c r="O5" s="46"/>
      <c r="P5" s="48">
        <v>-8</v>
      </c>
    </row>
    <row r="6" spans="1:21" s="13" customFormat="1" ht="60" customHeight="1">
      <c r="A6" s="51"/>
      <c r="B6" s="116" t="s">
        <v>47</v>
      </c>
      <c r="C6" s="127"/>
      <c r="D6" s="116" t="s">
        <v>48</v>
      </c>
      <c r="E6" s="116" t="s">
        <v>49</v>
      </c>
      <c r="F6" s="116"/>
      <c r="G6" s="116"/>
      <c r="H6" s="116"/>
      <c r="I6" s="116" t="s">
        <v>50</v>
      </c>
      <c r="J6" s="128"/>
      <c r="K6" s="116" t="s">
        <v>77</v>
      </c>
      <c r="L6" s="116" t="s">
        <v>79</v>
      </c>
      <c r="M6" s="116" t="s">
        <v>62</v>
      </c>
      <c r="N6" s="116"/>
      <c r="O6" s="129"/>
      <c r="P6" s="116" t="s">
        <v>51</v>
      </c>
    </row>
    <row r="7" spans="1:21" s="13" customFormat="1" ht="23.25">
      <c r="A7" s="130"/>
      <c r="B7" s="131" t="s">
        <v>52</v>
      </c>
      <c r="C7" s="132"/>
      <c r="D7" s="131" t="s">
        <v>74</v>
      </c>
      <c r="E7" s="131" t="s">
        <v>73</v>
      </c>
      <c r="F7" s="126"/>
      <c r="G7" s="126"/>
      <c r="H7" s="126"/>
      <c r="I7" s="126" t="s">
        <v>30</v>
      </c>
      <c r="J7" s="133"/>
      <c r="K7" s="131" t="s">
        <v>78</v>
      </c>
      <c r="L7" s="131" t="s">
        <v>81</v>
      </c>
      <c r="M7" s="131" t="s">
        <v>82</v>
      </c>
      <c r="N7" s="131"/>
      <c r="O7" s="134"/>
      <c r="P7" s="126" t="s">
        <v>80</v>
      </c>
    </row>
    <row r="8" spans="1:21" s="13" customFormat="1" ht="9" customHeight="1">
      <c r="B8" s="88"/>
      <c r="C8" s="22"/>
      <c r="D8" s="78"/>
      <c r="E8" s="78"/>
      <c r="F8" s="78"/>
      <c r="G8" s="78"/>
      <c r="H8" s="78"/>
      <c r="I8" s="88"/>
      <c r="J8" s="80"/>
      <c r="K8" s="22"/>
      <c r="L8" s="22"/>
      <c r="M8" s="47"/>
      <c r="N8" s="88"/>
      <c r="O8" s="94"/>
      <c r="P8" s="96"/>
    </row>
    <row r="9" spans="1:21" s="12" customFormat="1" ht="15" customHeight="1">
      <c r="A9" s="58" t="s">
        <v>0</v>
      </c>
      <c r="B9" s="61">
        <v>77599709</v>
      </c>
      <c r="C9" s="71"/>
      <c r="D9" s="61">
        <f>'Attach B-Adj to Base GF-'!D9</f>
        <v>449000</v>
      </c>
      <c r="E9" s="61">
        <f>'Attach C-New GF'!U9</f>
        <v>8013000</v>
      </c>
      <c r="F9" s="61"/>
      <c r="G9" s="61"/>
      <c r="H9" s="61"/>
      <c r="I9" s="61">
        <f t="shared" ref="I9:I31" si="0">B9+D9+E9</f>
        <v>86061709</v>
      </c>
      <c r="J9" s="81"/>
      <c r="K9" s="157">
        <f>'Attach D-net-tuition-rev'!J9+'Attach D-net-tuition-rev'!K9</f>
        <v>59543000</v>
      </c>
      <c r="L9" s="157">
        <f>'Attach D-net-tuition-rev'!M9</f>
        <v>1121000</v>
      </c>
      <c r="M9" s="61">
        <f>K9+L9</f>
        <v>60664000</v>
      </c>
      <c r="N9" s="61"/>
      <c r="O9" s="76"/>
      <c r="P9" s="61">
        <f t="shared" ref="P9:P31" si="1">I9+M9</f>
        <v>146725709</v>
      </c>
      <c r="Q9" s="92"/>
      <c r="R9" s="100"/>
      <c r="S9" s="92"/>
      <c r="T9" s="57"/>
      <c r="U9" s="101"/>
    </row>
    <row r="10" spans="1:21" ht="15" customHeight="1">
      <c r="A10" s="7" t="s">
        <v>1</v>
      </c>
      <c r="B10" s="5">
        <v>83022710</v>
      </c>
      <c r="C10" s="21"/>
      <c r="D10" s="11">
        <f>'Attach B-Adj to Base GF-'!D10</f>
        <v>407000</v>
      </c>
      <c r="E10" s="11">
        <f>'Attach C-New GF'!U10</f>
        <v>5859000</v>
      </c>
      <c r="F10" s="5"/>
      <c r="G10" s="5"/>
      <c r="H10" s="5"/>
      <c r="I10" s="5">
        <f t="shared" si="0"/>
        <v>89288710</v>
      </c>
      <c r="J10" s="45"/>
      <c r="K10" s="162">
        <f>'Attach D-net-tuition-rev'!J10+'Attach D-net-tuition-rev'!K10</f>
        <v>39448000</v>
      </c>
      <c r="L10" s="162">
        <f>'Attach D-net-tuition-rev'!M10</f>
        <v>927000</v>
      </c>
      <c r="M10" s="5">
        <f>K10+L10</f>
        <v>40375000</v>
      </c>
      <c r="N10" s="5"/>
      <c r="O10" s="46"/>
      <c r="P10" s="5">
        <f t="shared" si="1"/>
        <v>129663710</v>
      </c>
      <c r="Q10" s="92"/>
      <c r="R10" s="100"/>
      <c r="S10" s="92"/>
      <c r="T10" s="57"/>
      <c r="U10" s="101"/>
    </row>
    <row r="11" spans="1:21" ht="15" customHeight="1">
      <c r="A11" s="42" t="s">
        <v>2</v>
      </c>
      <c r="B11" s="62">
        <v>126690932</v>
      </c>
      <c r="C11" s="72"/>
      <c r="D11" s="62">
        <f>'Attach B-Adj to Base GF-'!D11</f>
        <v>863000</v>
      </c>
      <c r="E11" s="62">
        <f>'Attach C-New GF'!U11</f>
        <v>11587000</v>
      </c>
      <c r="F11" s="62"/>
      <c r="G11" s="62"/>
      <c r="H11" s="62"/>
      <c r="I11" s="62">
        <f t="shared" si="0"/>
        <v>139140932</v>
      </c>
      <c r="J11" s="45"/>
      <c r="K11" s="161">
        <f>'Attach D-net-tuition-rev'!J11+'Attach D-net-tuition-rev'!K11</f>
        <v>110925000</v>
      </c>
      <c r="L11" s="161">
        <f>'Attach D-net-tuition-rev'!M11</f>
        <v>1004000</v>
      </c>
      <c r="M11" s="62">
        <f t="shared" ref="M11:M31" si="2">K11+L11</f>
        <v>111929000</v>
      </c>
      <c r="N11" s="62"/>
      <c r="O11" s="46"/>
      <c r="P11" s="62">
        <f t="shared" si="1"/>
        <v>251069932</v>
      </c>
      <c r="Q11" s="92"/>
      <c r="R11" s="100"/>
      <c r="S11" s="92"/>
      <c r="T11" s="57"/>
      <c r="U11" s="101"/>
    </row>
    <row r="12" spans="1:21" ht="15" customHeight="1">
      <c r="A12" s="7" t="s">
        <v>3</v>
      </c>
      <c r="B12" s="5">
        <v>94336852</v>
      </c>
      <c r="C12" s="21"/>
      <c r="D12" s="11">
        <f>'Attach B-Adj to Base GF-'!D12</f>
        <v>570000</v>
      </c>
      <c r="E12" s="11">
        <f>'Attach C-New GF'!U12</f>
        <v>11360000</v>
      </c>
      <c r="F12" s="5"/>
      <c r="G12" s="5"/>
      <c r="H12" s="5"/>
      <c r="I12" s="5">
        <f t="shared" si="0"/>
        <v>106266852</v>
      </c>
      <c r="J12" s="45"/>
      <c r="K12" s="162">
        <f>'Attach D-net-tuition-rev'!J12+'Attach D-net-tuition-rev'!K12</f>
        <v>86498000</v>
      </c>
      <c r="L12" s="162">
        <f>'Attach D-net-tuition-rev'!M12</f>
        <v>1553000</v>
      </c>
      <c r="M12" s="5">
        <f t="shared" si="2"/>
        <v>88051000</v>
      </c>
      <c r="N12" s="5"/>
      <c r="O12" s="46"/>
      <c r="P12" s="5">
        <f t="shared" si="1"/>
        <v>194317852</v>
      </c>
      <c r="Q12" s="92"/>
      <c r="R12" s="100"/>
      <c r="S12" s="92"/>
      <c r="T12" s="57"/>
      <c r="U12" s="101"/>
    </row>
    <row r="13" spans="1:21" ht="15" customHeight="1">
      <c r="A13" s="42" t="s">
        <v>4</v>
      </c>
      <c r="B13" s="62">
        <v>103073561</v>
      </c>
      <c r="C13" s="72"/>
      <c r="D13" s="62">
        <f>'Attach B-Adj to Base GF-'!D13</f>
        <v>766000</v>
      </c>
      <c r="E13" s="62">
        <f>'Attach C-New GF'!U13</f>
        <v>7306000</v>
      </c>
      <c r="F13" s="62"/>
      <c r="G13" s="62"/>
      <c r="H13" s="62"/>
      <c r="I13" s="62">
        <f t="shared" si="0"/>
        <v>111145561</v>
      </c>
      <c r="J13" s="45"/>
      <c r="K13" s="161">
        <f>'Attach D-net-tuition-rev'!J13+'Attach D-net-tuition-rev'!K13</f>
        <v>104799000</v>
      </c>
      <c r="L13" s="161">
        <f>'Attach D-net-tuition-rev'!M13</f>
        <v>286000</v>
      </c>
      <c r="M13" s="62">
        <f t="shared" si="2"/>
        <v>105085000</v>
      </c>
      <c r="N13" s="62"/>
      <c r="O13" s="46"/>
      <c r="P13" s="62">
        <f t="shared" si="1"/>
        <v>216230561</v>
      </c>
      <c r="Q13" s="92"/>
      <c r="R13" s="100"/>
      <c r="S13" s="92"/>
      <c r="T13" s="57"/>
      <c r="U13" s="101"/>
    </row>
    <row r="14" spans="1:21" ht="15" customHeight="1">
      <c r="A14" s="7" t="s">
        <v>5</v>
      </c>
      <c r="B14" s="5">
        <v>164229432</v>
      </c>
      <c r="C14" s="21"/>
      <c r="D14" s="11">
        <f>'Attach B-Adj to Base GF-'!D14</f>
        <v>1017000</v>
      </c>
      <c r="E14" s="11">
        <f>'Attach C-New GF'!U14</f>
        <v>14305000</v>
      </c>
      <c r="F14" s="5"/>
      <c r="G14" s="5"/>
      <c r="H14" s="5"/>
      <c r="I14" s="5">
        <f t="shared" si="0"/>
        <v>179551432</v>
      </c>
      <c r="J14" s="45"/>
      <c r="K14" s="162">
        <f>'Attach D-net-tuition-rev'!J14+'Attach D-net-tuition-rev'!K14</f>
        <v>143416000</v>
      </c>
      <c r="L14" s="162">
        <f>'Attach D-net-tuition-rev'!M14</f>
        <v>1759000</v>
      </c>
      <c r="M14" s="5">
        <f t="shared" si="2"/>
        <v>145175000</v>
      </c>
      <c r="N14" s="5"/>
      <c r="O14" s="46"/>
      <c r="P14" s="5">
        <f t="shared" si="1"/>
        <v>324726432</v>
      </c>
      <c r="Q14" s="92"/>
      <c r="R14" s="100"/>
      <c r="S14" s="92"/>
      <c r="T14" s="57"/>
      <c r="U14" s="101"/>
    </row>
    <row r="15" spans="1:21" ht="15" customHeight="1">
      <c r="A15" s="42" t="s">
        <v>6</v>
      </c>
      <c r="B15" s="62">
        <v>203247561</v>
      </c>
      <c r="C15" s="72"/>
      <c r="D15" s="62">
        <f>'Attach B-Adj to Base GF-'!D15</f>
        <v>1580000</v>
      </c>
      <c r="E15" s="62">
        <f>'Attach C-New GF'!U15</f>
        <v>19322000</v>
      </c>
      <c r="F15" s="62"/>
      <c r="G15" s="62"/>
      <c r="H15" s="62"/>
      <c r="I15" s="62">
        <f t="shared" si="0"/>
        <v>224149561</v>
      </c>
      <c r="J15" s="45"/>
      <c r="K15" s="161">
        <f>'Attach D-net-tuition-rev'!J15+'Attach D-net-tuition-rev'!K15</f>
        <v>247631000</v>
      </c>
      <c r="L15" s="161">
        <f>'Attach D-net-tuition-rev'!M15</f>
        <v>2223000</v>
      </c>
      <c r="M15" s="62">
        <f t="shared" si="2"/>
        <v>249854000</v>
      </c>
      <c r="N15" s="62"/>
      <c r="O15" s="46"/>
      <c r="P15" s="62">
        <f t="shared" si="1"/>
        <v>474003561</v>
      </c>
      <c r="Q15" s="92"/>
      <c r="R15" s="100"/>
      <c r="S15" s="92"/>
      <c r="T15" s="57"/>
      <c r="U15" s="101"/>
    </row>
    <row r="16" spans="1:21" ht="15" customHeight="1">
      <c r="A16" s="7" t="s">
        <v>7</v>
      </c>
      <c r="B16" s="5">
        <v>85517210</v>
      </c>
      <c r="C16" s="21"/>
      <c r="D16" s="11">
        <f>'Attach B-Adj to Base GF-'!D16</f>
        <v>572000</v>
      </c>
      <c r="E16" s="11">
        <f>'Attach C-New GF'!U16</f>
        <v>5097000</v>
      </c>
      <c r="F16" s="5"/>
      <c r="G16" s="5"/>
      <c r="H16" s="5"/>
      <c r="I16" s="5">
        <f t="shared" si="0"/>
        <v>91186210</v>
      </c>
      <c r="J16" s="45"/>
      <c r="K16" s="162">
        <f>'Attach D-net-tuition-rev'!J16+'Attach D-net-tuition-rev'!K16</f>
        <v>57452000</v>
      </c>
      <c r="L16" s="162"/>
      <c r="M16" s="5">
        <f t="shared" si="2"/>
        <v>57452000</v>
      </c>
      <c r="N16" s="5"/>
      <c r="O16" s="46"/>
      <c r="P16" s="5">
        <f t="shared" si="1"/>
        <v>148638210</v>
      </c>
      <c r="Q16" s="92"/>
      <c r="R16" s="100"/>
      <c r="S16" s="92"/>
      <c r="T16" s="57"/>
      <c r="U16" s="101"/>
    </row>
    <row r="17" spans="1:21" ht="15" customHeight="1">
      <c r="A17" s="42" t="s">
        <v>8</v>
      </c>
      <c r="B17" s="60">
        <v>218734336</v>
      </c>
      <c r="C17" s="72"/>
      <c r="D17" s="62">
        <f>'Attach B-Adj to Base GF-'!D17</f>
        <v>1686000</v>
      </c>
      <c r="E17" s="62">
        <f>'Attach C-New GF'!U17</f>
        <v>21251000</v>
      </c>
      <c r="F17" s="62"/>
      <c r="G17" s="62"/>
      <c r="H17" s="62"/>
      <c r="I17" s="62">
        <f t="shared" si="0"/>
        <v>241671336</v>
      </c>
      <c r="J17" s="45"/>
      <c r="K17" s="161">
        <f>'Attach D-net-tuition-rev'!J17+'Attach D-net-tuition-rev'!K17</f>
        <v>245234000</v>
      </c>
      <c r="L17" s="161">
        <f>'Attach D-net-tuition-rev'!M17</f>
        <v>2802000</v>
      </c>
      <c r="M17" s="62">
        <f t="shared" si="2"/>
        <v>248036000</v>
      </c>
      <c r="N17" s="62"/>
      <c r="O17" s="46"/>
      <c r="P17" s="62">
        <f t="shared" si="1"/>
        <v>489707336</v>
      </c>
      <c r="Q17" s="92"/>
      <c r="R17" s="100"/>
      <c r="S17" s="92"/>
      <c r="T17" s="57"/>
      <c r="U17" s="101"/>
    </row>
    <row r="18" spans="1:21" ht="15" customHeight="1">
      <c r="A18" s="7" t="s">
        <v>9</v>
      </c>
      <c r="B18" s="5">
        <v>166135539</v>
      </c>
      <c r="C18" s="21"/>
      <c r="D18" s="11">
        <f>'Attach B-Adj to Base GF-'!D18</f>
        <v>979000</v>
      </c>
      <c r="E18" s="11">
        <f>'Attach C-New GF'!U18</f>
        <v>16632000</v>
      </c>
      <c r="F18" s="5"/>
      <c r="G18" s="5"/>
      <c r="H18" s="5"/>
      <c r="I18" s="5">
        <f t="shared" si="0"/>
        <v>183746539</v>
      </c>
      <c r="J18" s="45"/>
      <c r="K18" s="162">
        <f>'Attach D-net-tuition-rev'!J18+'Attach D-net-tuition-rev'!K18</f>
        <v>154927000</v>
      </c>
      <c r="L18" s="162">
        <f>'Attach D-net-tuition-rev'!M18</f>
        <v>1658000</v>
      </c>
      <c r="M18" s="5">
        <f t="shared" si="2"/>
        <v>156585000</v>
      </c>
      <c r="N18" s="5"/>
      <c r="O18" s="46"/>
      <c r="P18" s="5">
        <f t="shared" si="1"/>
        <v>340331539</v>
      </c>
      <c r="Q18" s="92"/>
      <c r="R18" s="100"/>
      <c r="S18" s="92"/>
      <c r="T18" s="57"/>
      <c r="U18" s="101"/>
    </row>
    <row r="19" spans="1:21" ht="15" customHeight="1">
      <c r="A19" s="42" t="s">
        <v>33</v>
      </c>
      <c r="B19" s="62">
        <v>34826276</v>
      </c>
      <c r="C19" s="72"/>
      <c r="D19" s="62">
        <f>'Attach B-Adj to Base GF-'!D19</f>
        <v>155000</v>
      </c>
      <c r="E19" s="62">
        <f>'Attach C-New GF'!U19</f>
        <v>1972000</v>
      </c>
      <c r="F19" s="62"/>
      <c r="G19" s="62"/>
      <c r="H19" s="62"/>
      <c r="I19" s="62">
        <f t="shared" si="0"/>
        <v>36953276</v>
      </c>
      <c r="J19" s="45"/>
      <c r="K19" s="161">
        <f>'Attach D-net-tuition-rev'!J19+'Attach D-net-tuition-rev'!K19</f>
        <v>10744000</v>
      </c>
      <c r="L19" s="161"/>
      <c r="M19" s="62">
        <f t="shared" si="2"/>
        <v>10744000</v>
      </c>
      <c r="N19" s="62"/>
      <c r="O19" s="46"/>
      <c r="P19" s="62">
        <f t="shared" si="1"/>
        <v>47697276</v>
      </c>
      <c r="Q19" s="92"/>
      <c r="R19" s="100"/>
      <c r="S19" s="92"/>
      <c r="T19" s="57"/>
      <c r="U19" s="101"/>
    </row>
    <row r="20" spans="1:21" ht="15" customHeight="1">
      <c r="A20" s="13" t="s">
        <v>10</v>
      </c>
      <c r="B20" s="5">
        <v>80161383</v>
      </c>
      <c r="C20" s="21"/>
      <c r="D20" s="11">
        <f>'Attach B-Adj to Base GF-'!D20</f>
        <v>394000</v>
      </c>
      <c r="E20" s="11">
        <f>'Attach C-New GF'!U20</f>
        <v>6625000</v>
      </c>
      <c r="F20" s="5"/>
      <c r="G20" s="5"/>
      <c r="H20" s="5"/>
      <c r="I20" s="5">
        <f t="shared" si="0"/>
        <v>87180383</v>
      </c>
      <c r="J20" s="45"/>
      <c r="K20" s="162">
        <f>'Attach D-net-tuition-rev'!J20+'Attach D-net-tuition-rev'!K20</f>
        <v>41044000</v>
      </c>
      <c r="L20" s="162">
        <f>'Attach D-net-tuition-rev'!M20</f>
        <v>856000</v>
      </c>
      <c r="M20" s="5">
        <f t="shared" si="2"/>
        <v>41900000</v>
      </c>
      <c r="N20" s="5"/>
      <c r="O20" s="46"/>
      <c r="P20" s="5">
        <f t="shared" si="1"/>
        <v>129080383</v>
      </c>
      <c r="Q20" s="92"/>
      <c r="R20" s="100"/>
      <c r="S20" s="92"/>
      <c r="T20" s="57"/>
      <c r="U20" s="101"/>
    </row>
    <row r="21" spans="1:21" ht="15" customHeight="1">
      <c r="A21" s="42" t="s">
        <v>11</v>
      </c>
      <c r="B21" s="62">
        <v>217327496</v>
      </c>
      <c r="C21" s="72"/>
      <c r="D21" s="62">
        <f>'Attach B-Adj to Base GF-'!D21</f>
        <v>1645000</v>
      </c>
      <c r="E21" s="62">
        <f>'Attach C-New GF'!U21</f>
        <v>21548000</v>
      </c>
      <c r="F21" s="62"/>
      <c r="G21" s="62"/>
      <c r="H21" s="62"/>
      <c r="I21" s="62">
        <f t="shared" si="0"/>
        <v>240520496</v>
      </c>
      <c r="J21" s="45"/>
      <c r="K21" s="161">
        <f>'Attach D-net-tuition-rev'!J21+'Attach D-net-tuition-rev'!K21</f>
        <v>230516000</v>
      </c>
      <c r="L21" s="161">
        <f>'Attach D-net-tuition-rev'!M21</f>
        <v>2614000</v>
      </c>
      <c r="M21" s="62">
        <f t="shared" si="2"/>
        <v>233130000</v>
      </c>
      <c r="N21" s="62"/>
      <c r="O21" s="46"/>
      <c r="P21" s="62">
        <f t="shared" si="1"/>
        <v>473650496</v>
      </c>
      <c r="Q21" s="92"/>
      <c r="R21" s="100"/>
      <c r="S21" s="92"/>
      <c r="T21" s="57"/>
      <c r="U21" s="101"/>
    </row>
    <row r="22" spans="1:21" ht="15" customHeight="1">
      <c r="A22" s="7" t="s">
        <v>12</v>
      </c>
      <c r="B22" s="5">
        <v>156865142</v>
      </c>
      <c r="C22" s="21"/>
      <c r="D22" s="11">
        <f>'Attach B-Adj to Base GF-'!D22</f>
        <v>1063000</v>
      </c>
      <c r="E22" s="11">
        <f>'Attach C-New GF'!U22</f>
        <v>12878000</v>
      </c>
      <c r="F22" s="5"/>
      <c r="G22" s="5"/>
      <c r="H22" s="5"/>
      <c r="I22" s="5">
        <f t="shared" si="0"/>
        <v>170806142</v>
      </c>
      <c r="J22" s="45"/>
      <c r="K22" s="162">
        <f>'Attach D-net-tuition-rev'!J22+'Attach D-net-tuition-rev'!K22</f>
        <v>155081000</v>
      </c>
      <c r="L22" s="162">
        <f>'Attach D-net-tuition-rev'!M22</f>
        <v>1781000</v>
      </c>
      <c r="M22" s="5">
        <f t="shared" si="2"/>
        <v>156862000</v>
      </c>
      <c r="N22" s="5"/>
      <c r="O22" s="46"/>
      <c r="P22" s="5">
        <f t="shared" si="1"/>
        <v>327668142</v>
      </c>
      <c r="Q22" s="92"/>
      <c r="R22" s="100"/>
      <c r="S22" s="92"/>
      <c r="T22" s="57"/>
      <c r="U22" s="101"/>
    </row>
    <row r="23" spans="1:21" ht="15" customHeight="1">
      <c r="A23" s="42" t="s">
        <v>13</v>
      </c>
      <c r="B23" s="62">
        <v>171045037</v>
      </c>
      <c r="C23" s="73"/>
      <c r="D23" s="62">
        <f>'Attach B-Adj to Base GF-'!D23</f>
        <v>1219000</v>
      </c>
      <c r="E23" s="62">
        <f>'Attach C-New GF'!U23</f>
        <v>17532000</v>
      </c>
      <c r="F23" s="62"/>
      <c r="G23" s="62"/>
      <c r="H23" s="62"/>
      <c r="I23" s="62">
        <f t="shared" si="0"/>
        <v>189796037</v>
      </c>
      <c r="J23" s="45"/>
      <c r="K23" s="161">
        <f>'Attach D-net-tuition-rev'!J23+'Attach D-net-tuition-rev'!K23</f>
        <v>179855000</v>
      </c>
      <c r="L23" s="161">
        <f>'Attach D-net-tuition-rev'!M23</f>
        <v>2149000</v>
      </c>
      <c r="M23" s="62">
        <f t="shared" si="2"/>
        <v>182004000</v>
      </c>
      <c r="N23" s="62"/>
      <c r="O23" s="46"/>
      <c r="P23" s="62">
        <f t="shared" si="1"/>
        <v>371800037</v>
      </c>
      <c r="Q23" s="92"/>
      <c r="R23" s="100"/>
      <c r="S23" s="92"/>
      <c r="T23" s="57"/>
      <c r="U23" s="101"/>
    </row>
    <row r="24" spans="1:21" ht="15" customHeight="1">
      <c r="A24" s="7" t="s">
        <v>14</v>
      </c>
      <c r="B24" s="5">
        <v>123615708</v>
      </c>
      <c r="C24" s="21"/>
      <c r="D24" s="11">
        <f>'Attach B-Adj to Base GF-'!D24</f>
        <v>878000</v>
      </c>
      <c r="E24" s="11">
        <f>'Attach C-New GF'!U24</f>
        <v>11861000</v>
      </c>
      <c r="F24" s="5"/>
      <c r="G24" s="5"/>
      <c r="H24" s="5"/>
      <c r="I24" s="5">
        <f t="shared" si="0"/>
        <v>136354708</v>
      </c>
      <c r="J24" s="45"/>
      <c r="K24" s="162">
        <f>'Attach D-net-tuition-rev'!J24+'Attach D-net-tuition-rev'!K24</f>
        <v>123748000</v>
      </c>
      <c r="L24" s="162">
        <f>'Attach D-net-tuition-rev'!M24</f>
        <v>1281000</v>
      </c>
      <c r="M24" s="5">
        <f t="shared" si="2"/>
        <v>125029000</v>
      </c>
      <c r="N24" s="5"/>
      <c r="O24" s="46"/>
      <c r="P24" s="5">
        <f t="shared" si="1"/>
        <v>261383708</v>
      </c>
      <c r="Q24" s="92"/>
      <c r="R24" s="100"/>
      <c r="S24" s="92"/>
      <c r="T24" s="57"/>
      <c r="U24" s="101"/>
    </row>
    <row r="25" spans="1:21" ht="15" customHeight="1">
      <c r="A25" s="42" t="s">
        <v>15</v>
      </c>
      <c r="B25" s="62">
        <v>206788796</v>
      </c>
      <c r="C25" s="72"/>
      <c r="D25" s="62">
        <f>'Attach B-Adj to Base GF-'!D25</f>
        <v>1659000</v>
      </c>
      <c r="E25" s="62">
        <f>'Attach C-New GF'!U25</f>
        <v>18340000</v>
      </c>
      <c r="F25" s="62"/>
      <c r="G25" s="62"/>
      <c r="H25" s="62"/>
      <c r="I25" s="62">
        <f t="shared" si="0"/>
        <v>226787796</v>
      </c>
      <c r="J25" s="45"/>
      <c r="K25" s="161">
        <f>'Attach D-net-tuition-rev'!J25+'Attach D-net-tuition-rev'!K25</f>
        <v>278266000</v>
      </c>
      <c r="L25" s="161">
        <f>'Attach D-net-tuition-rev'!M25</f>
        <v>2699000</v>
      </c>
      <c r="M25" s="62">
        <f t="shared" si="2"/>
        <v>280965000</v>
      </c>
      <c r="N25" s="62"/>
      <c r="O25" s="46"/>
      <c r="P25" s="62">
        <f t="shared" si="1"/>
        <v>507752796</v>
      </c>
      <c r="Q25" s="92"/>
      <c r="R25" s="100"/>
      <c r="S25" s="92"/>
      <c r="T25" s="57"/>
      <c r="U25" s="101"/>
    </row>
    <row r="26" spans="1:21" ht="15" customHeight="1">
      <c r="A26" s="7" t="s">
        <v>16</v>
      </c>
      <c r="B26" s="5">
        <v>180496659</v>
      </c>
      <c r="C26" s="21"/>
      <c r="D26" s="11">
        <f>'Attach B-Adj to Base GF-'!D26</f>
        <v>1591000</v>
      </c>
      <c r="E26" s="11">
        <f>'Attach C-New GF'!U26</f>
        <v>13570000</v>
      </c>
      <c r="F26" s="5"/>
      <c r="G26" s="5"/>
      <c r="H26" s="5"/>
      <c r="I26" s="5">
        <f t="shared" si="0"/>
        <v>195657659</v>
      </c>
      <c r="J26" s="45"/>
      <c r="K26" s="162">
        <f>'Attach D-net-tuition-rev'!J26+'Attach D-net-tuition-rev'!K26</f>
        <v>208605000</v>
      </c>
      <c r="L26" s="162">
        <f>'Attach D-net-tuition-rev'!M26</f>
        <v>560000</v>
      </c>
      <c r="M26" s="5">
        <f t="shared" si="2"/>
        <v>209165000</v>
      </c>
      <c r="N26" s="5"/>
      <c r="O26" s="46"/>
      <c r="P26" s="5">
        <f t="shared" si="1"/>
        <v>404822659</v>
      </c>
      <c r="Q26" s="92"/>
      <c r="R26" s="100"/>
      <c r="S26" s="92"/>
      <c r="T26" s="57"/>
      <c r="U26" s="101"/>
    </row>
    <row r="27" spans="1:21" ht="15" customHeight="1">
      <c r="A27" s="42" t="s">
        <v>17</v>
      </c>
      <c r="B27" s="62">
        <v>171724882</v>
      </c>
      <c r="C27" s="72"/>
      <c r="D27" s="62">
        <f>'Attach B-Adj to Base GF-'!D27</f>
        <v>1503000</v>
      </c>
      <c r="E27" s="62">
        <f>'Attach C-New GF'!U27</f>
        <v>16891000</v>
      </c>
      <c r="F27" s="62"/>
      <c r="G27" s="62"/>
      <c r="H27" s="62"/>
      <c r="I27" s="62">
        <f t="shared" si="0"/>
        <v>190118882</v>
      </c>
      <c r="J27" s="45"/>
      <c r="K27" s="161">
        <f>'Attach D-net-tuition-rev'!J27+'Attach D-net-tuition-rev'!K27</f>
        <v>232053000</v>
      </c>
      <c r="L27" s="161">
        <f>'Attach D-net-tuition-rev'!M27</f>
        <v>2200000</v>
      </c>
      <c r="M27" s="62">
        <f t="shared" si="2"/>
        <v>234253000</v>
      </c>
      <c r="N27" s="62"/>
      <c r="O27" s="46"/>
      <c r="P27" s="62">
        <f t="shared" si="1"/>
        <v>424371882</v>
      </c>
      <c r="Q27" s="92"/>
      <c r="R27" s="100"/>
      <c r="S27" s="92"/>
      <c r="T27" s="57"/>
      <c r="U27" s="101"/>
    </row>
    <row r="28" spans="1:21" ht="15" customHeight="1">
      <c r="A28" s="7" t="s">
        <v>18</v>
      </c>
      <c r="B28" s="5">
        <v>146283968</v>
      </c>
      <c r="C28" s="21"/>
      <c r="D28" s="11">
        <f>'Attach B-Adj to Base GF-'!D28</f>
        <v>1346000</v>
      </c>
      <c r="E28" s="11">
        <f>'Attach C-New GF'!U28</f>
        <v>13093000</v>
      </c>
      <c r="F28" s="5"/>
      <c r="G28" s="5"/>
      <c r="H28" s="5"/>
      <c r="I28" s="5">
        <f t="shared" si="0"/>
        <v>160722968</v>
      </c>
      <c r="J28" s="45"/>
      <c r="K28" s="162">
        <f>'Attach D-net-tuition-rev'!J28+'Attach D-net-tuition-rev'!K28</f>
        <v>206500000</v>
      </c>
      <c r="L28" s="162">
        <f>'Attach D-net-tuition-rev'!M28</f>
        <v>1286000</v>
      </c>
      <c r="M28" s="5">
        <f t="shared" si="2"/>
        <v>207786000</v>
      </c>
      <c r="N28" s="5"/>
      <c r="O28" s="46"/>
      <c r="P28" s="5">
        <f t="shared" si="1"/>
        <v>368508968</v>
      </c>
      <c r="Q28" s="92"/>
      <c r="R28" s="100"/>
      <c r="S28" s="92"/>
      <c r="T28" s="57"/>
      <c r="U28" s="101"/>
    </row>
    <row r="29" spans="1:21" ht="15" customHeight="1">
      <c r="A29" s="42" t="s">
        <v>19</v>
      </c>
      <c r="B29" s="62">
        <v>90246752</v>
      </c>
      <c r="C29" s="72"/>
      <c r="D29" s="62">
        <f>'Attach B-Adj to Base GF-'!D29</f>
        <v>610000</v>
      </c>
      <c r="E29" s="62">
        <f>'Attach C-New GF'!U29</f>
        <v>9207000</v>
      </c>
      <c r="F29" s="62"/>
      <c r="G29" s="62"/>
      <c r="H29" s="62"/>
      <c r="I29" s="62">
        <f t="shared" si="0"/>
        <v>100063752</v>
      </c>
      <c r="J29" s="45"/>
      <c r="K29" s="161">
        <f>'Attach D-net-tuition-rev'!J29+'Attach D-net-tuition-rev'!K29</f>
        <v>87253000</v>
      </c>
      <c r="L29" s="161">
        <f>'Attach D-net-tuition-rev'!M29</f>
        <v>1448000</v>
      </c>
      <c r="M29" s="62">
        <f t="shared" si="2"/>
        <v>88701000</v>
      </c>
      <c r="N29" s="62"/>
      <c r="O29" s="46"/>
      <c r="P29" s="62">
        <f t="shared" si="1"/>
        <v>188764752</v>
      </c>
      <c r="Q29" s="92"/>
      <c r="R29" s="100"/>
      <c r="S29" s="92"/>
      <c r="T29" s="57"/>
      <c r="U29" s="101"/>
    </row>
    <row r="30" spans="1:21" ht="15" customHeight="1">
      <c r="A30" s="7" t="s">
        <v>20</v>
      </c>
      <c r="B30" s="5">
        <v>74350783</v>
      </c>
      <c r="C30" s="21"/>
      <c r="D30" s="11">
        <f>'Attach B-Adj to Base GF-'!D30</f>
        <v>600000</v>
      </c>
      <c r="E30" s="11">
        <f>'Attach C-New GF'!U30</f>
        <v>6222000</v>
      </c>
      <c r="F30" s="5"/>
      <c r="G30" s="5"/>
      <c r="H30" s="5"/>
      <c r="I30" s="5">
        <f t="shared" si="0"/>
        <v>81172783</v>
      </c>
      <c r="J30" s="45"/>
      <c r="K30" s="162">
        <f>'Attach D-net-tuition-rev'!J30+'Attach D-net-tuition-rev'!K30</f>
        <v>54549000</v>
      </c>
      <c r="L30" s="162">
        <f>'Attach D-net-tuition-rev'!M30</f>
        <v>754000</v>
      </c>
      <c r="M30" s="5">
        <f t="shared" si="2"/>
        <v>55303000</v>
      </c>
      <c r="N30" s="5"/>
      <c r="O30" s="46"/>
      <c r="P30" s="5">
        <f t="shared" si="1"/>
        <v>136475783</v>
      </c>
      <c r="Q30" s="92"/>
      <c r="R30" s="100"/>
      <c r="S30" s="92"/>
      <c r="T30" s="57"/>
      <c r="U30" s="101"/>
    </row>
    <row r="31" spans="1:21" ht="15" customHeight="1">
      <c r="A31" s="42" t="s">
        <v>21</v>
      </c>
      <c r="B31" s="62">
        <v>74133047</v>
      </c>
      <c r="C31" s="72"/>
      <c r="D31" s="62">
        <f>'Attach B-Adj to Base GF-'!D31</f>
        <v>466000</v>
      </c>
      <c r="E31" s="62">
        <f>'Attach C-New GF'!U31</f>
        <v>7231000</v>
      </c>
      <c r="F31" s="62"/>
      <c r="G31" s="62"/>
      <c r="H31" s="62"/>
      <c r="I31" s="62">
        <f t="shared" si="0"/>
        <v>81830047</v>
      </c>
      <c r="J31" s="45"/>
      <c r="K31" s="161">
        <f>'Attach D-net-tuition-rev'!J31+'Attach D-net-tuition-rev'!K31</f>
        <v>56430000</v>
      </c>
      <c r="L31" s="161">
        <f>'Attach D-net-tuition-rev'!M31</f>
        <v>1220000</v>
      </c>
      <c r="M31" s="62">
        <f t="shared" si="2"/>
        <v>57650000</v>
      </c>
      <c r="N31" s="62"/>
      <c r="O31" s="46"/>
      <c r="P31" s="62">
        <f t="shared" si="1"/>
        <v>139480047</v>
      </c>
      <c r="Q31" s="92"/>
      <c r="R31" s="100"/>
      <c r="S31" s="92"/>
      <c r="T31" s="57"/>
      <c r="U31" s="101"/>
    </row>
    <row r="32" spans="1:21" ht="6" customHeight="1">
      <c r="B32" s="51"/>
      <c r="C32" s="25"/>
      <c r="D32" s="24"/>
      <c r="E32" s="24"/>
      <c r="F32" s="51"/>
      <c r="G32" s="51"/>
      <c r="H32" s="5"/>
      <c r="I32" s="51"/>
      <c r="J32" s="82"/>
      <c r="K32" s="25"/>
      <c r="L32" s="25"/>
      <c r="M32" s="51"/>
      <c r="N32" s="51"/>
      <c r="O32" s="46"/>
      <c r="P32" s="11"/>
      <c r="R32" s="100"/>
      <c r="S32" s="56"/>
    </row>
    <row r="33" spans="1:20" s="12" customFormat="1" ht="15" customHeight="1">
      <c r="A33" s="4" t="s">
        <v>22</v>
      </c>
      <c r="B33" s="34">
        <f>SUM(B9:B31)</f>
        <v>3050453771</v>
      </c>
      <c r="C33" s="9"/>
      <c r="D33" s="9">
        <f>SUM(D9:D31)</f>
        <v>22018000</v>
      </c>
      <c r="E33" s="9">
        <f>SUM(E9:E31)</f>
        <v>277702000</v>
      </c>
      <c r="F33" s="36"/>
      <c r="G33" s="36"/>
      <c r="H33" s="34"/>
      <c r="I33" s="36">
        <f>SUM(I9:I31)</f>
        <v>3350173771</v>
      </c>
      <c r="J33" s="83"/>
      <c r="K33" s="9">
        <f>SUM(K9:K31)</f>
        <v>3114517000</v>
      </c>
      <c r="L33" s="9">
        <f>SUM(L9:L31)</f>
        <v>32181000</v>
      </c>
      <c r="M33" s="36">
        <f>SUM(M9:M31)</f>
        <v>3146698000</v>
      </c>
      <c r="N33" s="36"/>
      <c r="O33" s="85"/>
      <c r="P33" s="4">
        <f>SUM(P9:P31)</f>
        <v>6496871771</v>
      </c>
      <c r="R33" s="100"/>
      <c r="S33" s="56"/>
    </row>
    <row r="34" spans="1:20" ht="6" customHeight="1">
      <c r="B34" s="5"/>
      <c r="C34" s="26"/>
      <c r="D34" s="27"/>
      <c r="E34" s="27"/>
      <c r="F34" s="52"/>
      <c r="G34" s="52"/>
      <c r="H34" s="5"/>
      <c r="I34" s="52"/>
      <c r="J34" s="84"/>
      <c r="K34" s="26"/>
      <c r="L34" s="26"/>
      <c r="M34" s="52"/>
      <c r="N34" s="52"/>
      <c r="O34" s="46"/>
      <c r="P34" s="11"/>
      <c r="R34" s="100"/>
    </row>
    <row r="35" spans="1:20" ht="15" customHeight="1">
      <c r="A35" s="7" t="s">
        <v>23</v>
      </c>
      <c r="B35" s="5">
        <v>77144650</v>
      </c>
      <c r="C35" s="23"/>
      <c r="D35" s="11">
        <f>'Attach B-Adj to Base GF-'!D35</f>
        <v>474000</v>
      </c>
      <c r="E35" s="11">
        <f>'Attach C-New GF'!U35</f>
        <v>2787000</v>
      </c>
      <c r="F35" s="5"/>
      <c r="G35" s="5"/>
      <c r="H35" s="5"/>
      <c r="I35" s="5">
        <f>B35+D35+E35</f>
        <v>80405650</v>
      </c>
      <c r="J35" s="45"/>
      <c r="K35" s="158"/>
      <c r="L35" s="158"/>
      <c r="O35" s="46"/>
      <c r="P35" s="5">
        <f>I35+M35</f>
        <v>80405650</v>
      </c>
      <c r="Q35" s="92"/>
      <c r="R35" s="100"/>
      <c r="T35" s="12"/>
    </row>
    <row r="36" spans="1:20" ht="15.6" customHeight="1">
      <c r="A36" s="42" t="s">
        <v>29</v>
      </c>
      <c r="B36" s="62">
        <v>75758603</v>
      </c>
      <c r="C36" s="73"/>
      <c r="D36" s="62"/>
      <c r="E36" s="62"/>
      <c r="F36" s="73"/>
      <c r="G36" s="62"/>
      <c r="H36" s="62"/>
      <c r="I36" s="62">
        <f>B36+D36+E36</f>
        <v>75758603</v>
      </c>
      <c r="J36" s="45"/>
      <c r="K36" s="102">
        <f>'Attach D-net-tuition-rev'!J35</f>
        <v>2948000</v>
      </c>
      <c r="L36" s="160"/>
      <c r="M36" s="62">
        <f>K36+L36</f>
        <v>2948000</v>
      </c>
      <c r="N36" s="61"/>
      <c r="O36" s="46"/>
      <c r="P36" s="62">
        <f>I36+M36</f>
        <v>78706603</v>
      </c>
      <c r="Q36" s="92"/>
      <c r="R36" s="100"/>
    </row>
    <row r="37" spans="1:20" ht="15" customHeight="1">
      <c r="A37" s="7" t="s">
        <v>28</v>
      </c>
      <c r="B37" s="5">
        <v>4481300</v>
      </c>
      <c r="C37" s="23"/>
      <c r="D37" s="11">
        <f>'Attach B-Adj to Base GF-'!D37</f>
        <v>10000</v>
      </c>
      <c r="E37" s="11">
        <f>'Attach C-New GF'!U37</f>
        <v>47000</v>
      </c>
      <c r="F37" s="5"/>
      <c r="G37" s="5"/>
      <c r="H37" s="5"/>
      <c r="I37" s="5">
        <f>B37+D37+E37</f>
        <v>4538300</v>
      </c>
      <c r="J37" s="45"/>
      <c r="K37" s="158"/>
      <c r="L37" s="158"/>
      <c r="M37" s="5"/>
      <c r="N37" s="44"/>
      <c r="O37" s="46"/>
      <c r="P37" s="5">
        <f>I37+M37</f>
        <v>4538300</v>
      </c>
      <c r="Q37" s="92"/>
      <c r="R37" s="100"/>
    </row>
    <row r="38" spans="1:20" ht="15" customHeight="1">
      <c r="A38" s="42" t="s">
        <v>24</v>
      </c>
      <c r="B38" s="62">
        <v>34800</v>
      </c>
      <c r="C38" s="72"/>
      <c r="D38" s="62"/>
      <c r="E38" s="62"/>
      <c r="F38" s="62"/>
      <c r="G38" s="62"/>
      <c r="H38" s="62"/>
      <c r="I38" s="62">
        <f>B38+D38+E38</f>
        <v>34800</v>
      </c>
      <c r="J38" s="45"/>
      <c r="K38" s="161">
        <f>'Attach D-net-tuition-rev'!J36+'Attach D-net-tuition-rev'!K36</f>
        <v>639000</v>
      </c>
      <c r="L38" s="157"/>
      <c r="M38" s="62">
        <f>K38+L38</f>
        <v>639000</v>
      </c>
      <c r="N38" s="61"/>
      <c r="O38" s="46"/>
      <c r="P38" s="62">
        <f>I38+M38</f>
        <v>673800</v>
      </c>
      <c r="Q38" s="92"/>
      <c r="R38" s="100"/>
    </row>
    <row r="39" spans="1:20" ht="15" customHeight="1">
      <c r="A39" s="7" t="s">
        <v>36</v>
      </c>
      <c r="B39" s="5">
        <v>419269876</v>
      </c>
      <c r="C39" s="21"/>
      <c r="D39" s="11"/>
      <c r="E39" s="11">
        <f>'Attach C-New GF'!O38</f>
        <v>19714000</v>
      </c>
      <c r="F39" s="53"/>
      <c r="G39" s="5"/>
      <c r="H39" s="5"/>
      <c r="I39" s="5">
        <f>B39+D39+E39</f>
        <v>438983876</v>
      </c>
      <c r="J39" s="45"/>
      <c r="K39" s="158"/>
      <c r="L39" s="158"/>
      <c r="M39" s="44"/>
      <c r="N39" s="44"/>
      <c r="O39" s="46"/>
      <c r="P39" s="5">
        <f>I39+M39</f>
        <v>438983876</v>
      </c>
      <c r="Q39" s="111"/>
      <c r="R39" s="100"/>
    </row>
    <row r="40" spans="1:20" ht="8.4499999999999993" customHeight="1">
      <c r="B40" s="11"/>
      <c r="C40" s="25"/>
      <c r="D40" s="24"/>
      <c r="E40" s="24"/>
      <c r="F40" s="51"/>
      <c r="G40" s="51"/>
      <c r="H40" s="51"/>
      <c r="I40" s="5"/>
      <c r="J40" s="45"/>
      <c r="K40" s="25"/>
      <c r="L40" s="25"/>
      <c r="M40" s="5"/>
      <c r="N40" s="5"/>
      <c r="O40" s="46"/>
      <c r="P40" s="24"/>
      <c r="R40" s="100"/>
    </row>
    <row r="41" spans="1:20" s="12" customFormat="1" ht="15" customHeight="1" thickBot="1">
      <c r="A41" s="64" t="s">
        <v>25</v>
      </c>
      <c r="B41" s="64">
        <f>SUM(B33:B39)</f>
        <v>3627143000</v>
      </c>
      <c r="C41" s="74"/>
      <c r="D41" s="75">
        <f>SUM(D33:D39)</f>
        <v>22502000</v>
      </c>
      <c r="E41" s="75">
        <f>SUM(E33:E39)</f>
        <v>300250000</v>
      </c>
      <c r="F41" s="75"/>
      <c r="G41" s="75"/>
      <c r="H41" s="75"/>
      <c r="I41" s="64">
        <f>SUM(I33:I39)</f>
        <v>3949895000</v>
      </c>
      <c r="J41" s="77"/>
      <c r="K41" s="159">
        <f>SUM(K33:K39)</f>
        <v>3118104000</v>
      </c>
      <c r="L41" s="159">
        <f>SUM(L33:L39)</f>
        <v>32181000</v>
      </c>
      <c r="M41" s="64">
        <f>SUM(M33:M39)</f>
        <v>3150285000</v>
      </c>
      <c r="N41" s="64"/>
      <c r="O41" s="86"/>
      <c r="P41" s="64">
        <f>SUM(P33:P39)</f>
        <v>7100180000</v>
      </c>
      <c r="Q41" s="99"/>
      <c r="R41" s="100"/>
    </row>
    <row r="42" spans="1:20" ht="12" customHeight="1"/>
    <row r="43" spans="1:20" ht="15" customHeight="1">
      <c r="A43" s="177" t="s">
        <v>83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</row>
    <row r="44" spans="1:20" ht="12" customHeight="1">
      <c r="A44" s="37"/>
      <c r="B44" s="37"/>
      <c r="C44" s="37"/>
      <c r="D44" s="37"/>
      <c r="E44" s="37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37"/>
    </row>
    <row r="45" spans="1:20">
      <c r="I45" s="5"/>
      <c r="J45" s="5"/>
      <c r="K45" s="5"/>
      <c r="L45" s="5"/>
      <c r="M45" s="5"/>
      <c r="N45" s="5"/>
      <c r="O45" s="5"/>
      <c r="P45" s="11"/>
    </row>
    <row r="46" spans="1:20">
      <c r="I46" s="5"/>
      <c r="J46" s="5"/>
      <c r="K46" s="5"/>
      <c r="L46" s="5"/>
      <c r="M46" s="5"/>
      <c r="N46" s="5"/>
      <c r="O46" s="5"/>
      <c r="P46" s="11"/>
    </row>
    <row r="47" spans="1:20">
      <c r="I47" s="5"/>
      <c r="J47" s="5"/>
      <c r="K47" s="5"/>
      <c r="L47" s="5"/>
      <c r="M47" s="5"/>
      <c r="N47" s="5"/>
      <c r="O47" s="5"/>
      <c r="P47" s="11"/>
    </row>
  </sheetData>
  <mergeCells count="2">
    <mergeCell ref="A43:P43"/>
    <mergeCell ref="M2:P2"/>
  </mergeCells>
  <printOptions horizontalCentered="1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4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K23" sqref="K23"/>
    </sheetView>
  </sheetViews>
  <sheetFormatPr defaultColWidth="8.85546875" defaultRowHeight="15"/>
  <cols>
    <col min="1" max="1" width="28.7109375" style="7" customWidth="1"/>
    <col min="2" max="2" width="25.7109375" style="7" customWidth="1"/>
    <col min="3" max="3" width="4.7109375" style="7" customWidth="1"/>
    <col min="4" max="4" width="11.85546875" style="10" bestFit="1" customWidth="1"/>
    <col min="5" max="5" width="4.7109375" style="10" customWidth="1"/>
    <col min="6" max="6" width="16.7109375" style="11" customWidth="1"/>
    <col min="7" max="7" width="8.85546875" style="7"/>
    <col min="8" max="8" width="11" style="7" bestFit="1" customWidth="1"/>
    <col min="9" max="16384" width="8.85546875" style="7"/>
  </cols>
  <sheetData>
    <row r="1" spans="1:14" ht="18.75">
      <c r="A1" s="1" t="s">
        <v>37</v>
      </c>
      <c r="B1" s="1"/>
      <c r="C1" s="1"/>
      <c r="F1" s="5"/>
      <c r="G1" s="13"/>
      <c r="H1" s="13"/>
      <c r="I1" s="13"/>
      <c r="J1" s="13"/>
      <c r="K1" s="13"/>
      <c r="L1" s="13"/>
      <c r="M1" s="13"/>
      <c r="N1" s="13"/>
    </row>
    <row r="2" spans="1:14" ht="18" customHeight="1">
      <c r="A2" s="3" t="s">
        <v>55</v>
      </c>
      <c r="B2" s="3"/>
      <c r="C2" s="1"/>
    </row>
    <row r="3" spans="1:14" ht="8.4499999999999993" customHeight="1">
      <c r="A3" s="3"/>
      <c r="B3" s="3"/>
      <c r="C3" s="1"/>
    </row>
    <row r="4" spans="1:14" ht="1.5" customHeight="1">
      <c r="A4" s="1"/>
      <c r="B4" s="1"/>
      <c r="C4" s="1"/>
    </row>
    <row r="5" spans="1:14">
      <c r="D5" s="10">
        <v>-1</v>
      </c>
    </row>
    <row r="6" spans="1:14" ht="45" customHeight="1">
      <c r="A6" s="123"/>
      <c r="B6" s="173"/>
      <c r="C6" s="178" t="s">
        <v>46</v>
      </c>
      <c r="D6" s="178"/>
      <c r="E6" s="178"/>
    </row>
    <row r="7" spans="1:14">
      <c r="A7" s="124"/>
      <c r="B7" s="124"/>
      <c r="C7" s="124"/>
      <c r="D7" s="125"/>
      <c r="E7" s="125"/>
    </row>
    <row r="8" spans="1:14" ht="6" customHeight="1">
      <c r="A8" s="6"/>
      <c r="B8" s="6"/>
      <c r="C8" s="6"/>
      <c r="D8" s="8"/>
      <c r="E8" s="8"/>
    </row>
    <row r="9" spans="1:14" ht="15" customHeight="1">
      <c r="A9" s="42" t="s">
        <v>0</v>
      </c>
      <c r="B9" s="42"/>
      <c r="C9" s="42"/>
      <c r="D9" s="69">
        <v>449000</v>
      </c>
      <c r="E9" s="69"/>
      <c r="F9" s="103"/>
      <c r="G9" s="103"/>
      <c r="H9" s="12"/>
    </row>
    <row r="10" spans="1:14" ht="15" customHeight="1">
      <c r="A10" s="7" t="s">
        <v>1</v>
      </c>
      <c r="D10" s="17">
        <v>407000</v>
      </c>
      <c r="E10" s="17"/>
    </row>
    <row r="11" spans="1:14" ht="15" customHeight="1">
      <c r="A11" s="42" t="s">
        <v>2</v>
      </c>
      <c r="B11" s="42"/>
      <c r="C11" s="42"/>
      <c r="D11" s="68">
        <v>863000</v>
      </c>
      <c r="E11" s="68"/>
    </row>
    <row r="12" spans="1:14" ht="15" customHeight="1">
      <c r="A12" s="7" t="s">
        <v>3</v>
      </c>
      <c r="D12" s="17">
        <v>570000</v>
      </c>
      <c r="E12" s="17"/>
    </row>
    <row r="13" spans="1:14" ht="15" customHeight="1">
      <c r="A13" s="42" t="s">
        <v>4</v>
      </c>
      <c r="B13" s="42"/>
      <c r="C13" s="42"/>
      <c r="D13" s="68">
        <v>766000</v>
      </c>
      <c r="E13" s="68"/>
    </row>
    <row r="14" spans="1:14" ht="15" customHeight="1">
      <c r="A14" s="7" t="s">
        <v>5</v>
      </c>
      <c r="D14" s="17">
        <v>1017000</v>
      </c>
      <c r="E14" s="17"/>
    </row>
    <row r="15" spans="1:14" ht="15" customHeight="1">
      <c r="A15" s="42" t="s">
        <v>6</v>
      </c>
      <c r="B15" s="42"/>
      <c r="C15" s="42"/>
      <c r="D15" s="68">
        <v>1580000</v>
      </c>
      <c r="E15" s="68"/>
    </row>
    <row r="16" spans="1:14" ht="15" customHeight="1">
      <c r="A16" s="7" t="s">
        <v>7</v>
      </c>
      <c r="D16" s="17">
        <v>572000</v>
      </c>
      <c r="E16" s="17"/>
    </row>
    <row r="17" spans="1:5" ht="15" customHeight="1">
      <c r="A17" s="42" t="s">
        <v>8</v>
      </c>
      <c r="B17" s="42"/>
      <c r="C17" s="42"/>
      <c r="D17" s="68">
        <v>1686000</v>
      </c>
      <c r="E17" s="68"/>
    </row>
    <row r="18" spans="1:5" ht="15" customHeight="1">
      <c r="A18" s="7" t="s">
        <v>9</v>
      </c>
      <c r="D18" s="17">
        <v>979000</v>
      </c>
      <c r="E18" s="17"/>
    </row>
    <row r="19" spans="1:5" ht="15" customHeight="1">
      <c r="A19" s="42" t="s">
        <v>33</v>
      </c>
      <c r="B19" s="42"/>
      <c r="C19" s="42"/>
      <c r="D19" s="68">
        <v>155000</v>
      </c>
      <c r="E19" s="68"/>
    </row>
    <row r="20" spans="1:5" ht="15" customHeight="1">
      <c r="A20" s="7" t="s">
        <v>10</v>
      </c>
      <c r="D20" s="17">
        <v>394000</v>
      </c>
      <c r="E20" s="17"/>
    </row>
    <row r="21" spans="1:5" ht="15" customHeight="1">
      <c r="A21" s="42" t="s">
        <v>11</v>
      </c>
      <c r="B21" s="42"/>
      <c r="C21" s="42"/>
      <c r="D21" s="68">
        <v>1645000</v>
      </c>
      <c r="E21" s="68"/>
    </row>
    <row r="22" spans="1:5" ht="15" customHeight="1">
      <c r="A22" s="7" t="s">
        <v>12</v>
      </c>
      <c r="D22" s="17">
        <v>1063000</v>
      </c>
      <c r="E22" s="17"/>
    </row>
    <row r="23" spans="1:5" ht="15" customHeight="1">
      <c r="A23" s="42" t="s">
        <v>13</v>
      </c>
      <c r="B23" s="42"/>
      <c r="C23" s="42"/>
      <c r="D23" s="68">
        <v>1219000</v>
      </c>
      <c r="E23" s="68"/>
    </row>
    <row r="24" spans="1:5" ht="15" customHeight="1">
      <c r="A24" s="7" t="s">
        <v>14</v>
      </c>
      <c r="D24" s="17">
        <v>878000</v>
      </c>
      <c r="E24" s="17"/>
    </row>
    <row r="25" spans="1:5" ht="15" customHeight="1">
      <c r="A25" s="42" t="s">
        <v>15</v>
      </c>
      <c r="B25" s="42"/>
      <c r="C25" s="42"/>
      <c r="D25" s="68">
        <v>1659000</v>
      </c>
      <c r="E25" s="68"/>
    </row>
    <row r="26" spans="1:5" ht="15" customHeight="1">
      <c r="A26" s="7" t="s">
        <v>16</v>
      </c>
      <c r="D26" s="17">
        <v>1591000</v>
      </c>
      <c r="E26" s="17"/>
    </row>
    <row r="27" spans="1:5" ht="15" customHeight="1">
      <c r="A27" s="42" t="s">
        <v>17</v>
      </c>
      <c r="B27" s="42"/>
      <c r="C27" s="42"/>
      <c r="D27" s="68">
        <v>1503000</v>
      </c>
      <c r="E27" s="68"/>
    </row>
    <row r="28" spans="1:5" ht="15" customHeight="1">
      <c r="A28" s="7" t="s">
        <v>18</v>
      </c>
      <c r="D28" s="17">
        <v>1346000</v>
      </c>
      <c r="E28" s="17"/>
    </row>
    <row r="29" spans="1:5" ht="15" customHeight="1">
      <c r="A29" s="42" t="s">
        <v>19</v>
      </c>
      <c r="B29" s="42"/>
      <c r="C29" s="42"/>
      <c r="D29" s="68">
        <v>610000</v>
      </c>
      <c r="E29" s="68"/>
    </row>
    <row r="30" spans="1:5" ht="15" customHeight="1">
      <c r="A30" s="7" t="s">
        <v>20</v>
      </c>
      <c r="D30" s="17">
        <v>600000</v>
      </c>
      <c r="E30" s="17"/>
    </row>
    <row r="31" spans="1:5" ht="15" customHeight="1">
      <c r="A31" s="42" t="s">
        <v>21</v>
      </c>
      <c r="B31" s="42"/>
      <c r="C31" s="42"/>
      <c r="D31" s="68">
        <v>466000</v>
      </c>
      <c r="E31" s="68"/>
    </row>
    <row r="32" spans="1:5" ht="6" customHeight="1">
      <c r="D32" s="17"/>
      <c r="E32" s="17"/>
    </row>
    <row r="33" spans="1:6" ht="15" customHeight="1">
      <c r="A33" s="2" t="s">
        <v>22</v>
      </c>
      <c r="B33" s="2"/>
      <c r="C33" s="2"/>
      <c r="D33" s="18">
        <f>SUM(D9:D31)</f>
        <v>22018000</v>
      </c>
      <c r="E33" s="18"/>
    </row>
    <row r="34" spans="1:6" ht="6" customHeight="1">
      <c r="D34" s="17"/>
      <c r="E34" s="17"/>
    </row>
    <row r="35" spans="1:6" ht="15" customHeight="1">
      <c r="A35" s="42" t="s">
        <v>23</v>
      </c>
      <c r="B35" s="42"/>
      <c r="C35" s="42"/>
      <c r="D35" s="68">
        <v>474000</v>
      </c>
      <c r="E35" s="68"/>
    </row>
    <row r="36" spans="1:6" s="163" customFormat="1" ht="3" customHeight="1">
      <c r="D36" s="164"/>
      <c r="E36" s="164"/>
      <c r="F36" s="165"/>
    </row>
    <row r="37" spans="1:6">
      <c r="A37" s="13" t="s">
        <v>28</v>
      </c>
      <c r="B37" s="13"/>
      <c r="C37" s="13"/>
      <c r="D37" s="95">
        <v>10000</v>
      </c>
      <c r="E37" s="95"/>
    </row>
    <row r="38" spans="1:6" s="13" customFormat="1" ht="3" customHeight="1">
      <c r="D38" s="95"/>
      <c r="E38" s="95"/>
      <c r="F38" s="5"/>
    </row>
    <row r="39" spans="1:6" s="163" customFormat="1" ht="3" customHeight="1">
      <c r="D39" s="164"/>
      <c r="E39" s="164"/>
      <c r="F39" s="165"/>
    </row>
    <row r="40" spans="1:6" ht="3" customHeight="1">
      <c r="D40" s="17"/>
      <c r="E40" s="17"/>
    </row>
    <row r="41" spans="1:6" ht="15" customHeight="1" thickBot="1">
      <c r="A41" s="64" t="s">
        <v>25</v>
      </c>
      <c r="B41" s="64"/>
      <c r="C41" s="65"/>
      <c r="D41" s="70">
        <f>SUM(D33:D39)</f>
        <v>22502000</v>
      </c>
      <c r="E41" s="70"/>
    </row>
    <row r="42" spans="1:6" ht="12" customHeight="1">
      <c r="C42" s="20"/>
    </row>
  </sheetData>
  <mergeCells count="1">
    <mergeCell ref="C6:E6"/>
  </mergeCells>
  <printOptions horizontalCentered="1" verticalCentered="1"/>
  <pageMargins left="0.7" right="0.7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U46"/>
  <sheetViews>
    <sheetView zoomScaleNormal="100" workbookViewId="0">
      <selection activeCell="M9" sqref="M9"/>
    </sheetView>
  </sheetViews>
  <sheetFormatPr defaultColWidth="8.85546875" defaultRowHeight="15"/>
  <cols>
    <col min="1" max="1" width="34.5703125" style="13" customWidth="1"/>
    <col min="2" max="2" width="11.7109375" style="13" bestFit="1" customWidth="1"/>
    <col min="3" max="3" width="12.85546875" style="13" bestFit="1" customWidth="1"/>
    <col min="4" max="4" width="11.7109375" style="13" customWidth="1"/>
    <col min="5" max="5" width="13" style="13" customWidth="1"/>
    <col min="6" max="6" width="2.7109375" style="13" bestFit="1" customWidth="1"/>
    <col min="7" max="7" width="15.140625" style="13" customWidth="1"/>
    <col min="8" max="8" width="1.85546875" style="13" customWidth="1"/>
    <col min="9" max="9" width="16.85546875" style="13" customWidth="1"/>
    <col min="10" max="10" width="1.28515625" style="13" customWidth="1"/>
    <col min="11" max="11" width="13.5703125" style="13" customWidth="1"/>
    <col min="12" max="12" width="1.28515625" style="13" customWidth="1"/>
    <col min="13" max="13" width="15.42578125" style="13" customWidth="1"/>
    <col min="14" max="14" width="1.28515625" style="13" customWidth="1"/>
    <col min="15" max="15" width="15" style="13" bestFit="1" customWidth="1"/>
    <col min="16" max="18" width="1.7109375" style="13" customWidth="1"/>
    <col min="19" max="19" width="14.5703125" style="13" bestFit="1" customWidth="1"/>
    <col min="20" max="20" width="1.7109375" style="13" customWidth="1"/>
    <col min="21" max="21" width="15.28515625" style="13" bestFit="1" customWidth="1"/>
    <col min="22" max="23" width="8.85546875" style="13"/>
    <col min="24" max="24" width="10.85546875" style="13" bestFit="1" customWidth="1"/>
    <col min="25" max="16384" width="8.85546875" style="13"/>
  </cols>
  <sheetData>
    <row r="1" spans="1:21" ht="18.75">
      <c r="A1" s="29" t="s">
        <v>69</v>
      </c>
      <c r="E1" s="43"/>
      <c r="G1" s="5"/>
      <c r="H1" s="5"/>
      <c r="I1" s="5"/>
      <c r="J1" s="5"/>
      <c r="K1" s="5"/>
      <c r="L1" s="5"/>
      <c r="M1" s="5"/>
      <c r="N1" s="5"/>
      <c r="O1" s="5"/>
    </row>
    <row r="2" spans="1:21" ht="18.75">
      <c r="A2" s="3" t="s">
        <v>55</v>
      </c>
      <c r="G2" s="5"/>
      <c r="H2" s="5"/>
      <c r="I2" s="44"/>
      <c r="J2" s="44"/>
      <c r="K2" s="5"/>
      <c r="L2" s="5"/>
      <c r="M2" s="5"/>
      <c r="N2" s="5"/>
      <c r="O2" s="5"/>
    </row>
    <row r="3" spans="1:21" ht="6" customHeight="1">
      <c r="A3" s="29"/>
      <c r="G3" s="5"/>
      <c r="H3" s="5"/>
      <c r="I3" s="44"/>
      <c r="J3" s="44"/>
      <c r="K3" s="5"/>
      <c r="L3" s="5"/>
      <c r="M3" s="5"/>
      <c r="N3" s="5"/>
      <c r="O3" s="5"/>
    </row>
    <row r="4" spans="1:21" ht="23.25" customHeight="1" thickBot="1">
      <c r="A4" s="29"/>
      <c r="B4" s="179" t="s">
        <v>70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S4" s="180" t="s">
        <v>65</v>
      </c>
      <c r="T4" s="180"/>
      <c r="U4" s="180"/>
    </row>
    <row r="5" spans="1:21" s="31" customFormat="1" ht="15.75">
      <c r="B5" s="182" t="s">
        <v>27</v>
      </c>
      <c r="C5" s="182"/>
      <c r="D5" s="182"/>
      <c r="E5" s="182"/>
      <c r="F5" s="28"/>
      <c r="G5" s="28"/>
      <c r="H5" s="28"/>
      <c r="J5" s="32"/>
      <c r="K5" s="183" t="s">
        <v>76</v>
      </c>
      <c r="L5" s="183"/>
      <c r="M5" s="183"/>
      <c r="N5" s="32"/>
      <c r="O5" s="32"/>
      <c r="Q5" s="45"/>
      <c r="R5" s="5"/>
      <c r="S5" s="181"/>
      <c r="T5" s="181"/>
      <c r="U5" s="181"/>
    </row>
    <row r="6" spans="1:21">
      <c r="B6" s="30">
        <v>-1</v>
      </c>
      <c r="C6" s="30">
        <v>-2</v>
      </c>
      <c r="D6" s="30">
        <v>-3</v>
      </c>
      <c r="E6" s="30">
        <v>-4</v>
      </c>
      <c r="F6" s="30"/>
      <c r="G6" s="30">
        <f>-(5)</f>
        <v>-5</v>
      </c>
      <c r="H6" s="30"/>
      <c r="I6" s="30">
        <v>-6</v>
      </c>
      <c r="J6" s="30"/>
      <c r="K6" s="30">
        <f>-(7)</f>
        <v>-7</v>
      </c>
      <c r="L6" s="30"/>
      <c r="M6" s="30">
        <f>-(8)</f>
        <v>-8</v>
      </c>
      <c r="N6" s="30"/>
      <c r="O6" s="30">
        <v>-9</v>
      </c>
      <c r="Q6" s="146"/>
      <c r="R6" s="30"/>
      <c r="S6" s="50">
        <v>-10</v>
      </c>
      <c r="T6" s="50"/>
      <c r="U6" s="50">
        <v>-11</v>
      </c>
    </row>
    <row r="7" spans="1:21" ht="60">
      <c r="A7" s="51"/>
      <c r="B7" s="116" t="s">
        <v>26</v>
      </c>
      <c r="C7" s="116" t="s">
        <v>44</v>
      </c>
      <c r="D7" s="116" t="s">
        <v>85</v>
      </c>
      <c r="E7" s="116" t="s">
        <v>45</v>
      </c>
      <c r="F7" s="118"/>
      <c r="G7" s="116" t="s">
        <v>84</v>
      </c>
      <c r="H7" s="119"/>
      <c r="I7" s="116" t="s">
        <v>56</v>
      </c>
      <c r="J7" s="116"/>
      <c r="K7" s="116" t="s">
        <v>75</v>
      </c>
      <c r="L7" s="120"/>
      <c r="M7" s="116" t="s">
        <v>72</v>
      </c>
      <c r="N7" s="120"/>
      <c r="O7" s="116" t="s">
        <v>64</v>
      </c>
      <c r="Q7" s="147"/>
      <c r="R7" s="148"/>
      <c r="S7" s="149" t="s">
        <v>67</v>
      </c>
      <c r="T7" s="150"/>
      <c r="U7" s="149" t="s">
        <v>66</v>
      </c>
    </row>
    <row r="8" spans="1:21" ht="24">
      <c r="A8" s="130"/>
      <c r="B8" s="135"/>
      <c r="C8" s="135"/>
      <c r="D8" s="135"/>
      <c r="E8" s="135"/>
      <c r="F8" s="135"/>
      <c r="G8" s="126"/>
      <c r="H8" s="135"/>
      <c r="I8" s="135"/>
      <c r="J8" s="135"/>
      <c r="K8" s="136" t="s">
        <v>63</v>
      </c>
      <c r="L8" s="137"/>
      <c r="M8" s="136"/>
      <c r="N8" s="137"/>
      <c r="O8" s="136" t="s">
        <v>71</v>
      </c>
      <c r="Q8" s="151"/>
      <c r="R8" s="152"/>
      <c r="S8" s="153" t="s">
        <v>68</v>
      </c>
      <c r="T8" s="154"/>
      <c r="U8" s="153" t="s">
        <v>92</v>
      </c>
    </row>
    <row r="9" spans="1:21" ht="15" customHeight="1">
      <c r="A9" s="42" t="s">
        <v>0</v>
      </c>
      <c r="B9" s="58">
        <v>166000</v>
      </c>
      <c r="C9" s="58"/>
      <c r="D9" s="58">
        <v>427000</v>
      </c>
      <c r="E9" s="58">
        <v>263000</v>
      </c>
      <c r="F9" s="58"/>
      <c r="G9" s="58">
        <v>3239000</v>
      </c>
      <c r="H9" s="58"/>
      <c r="I9" s="61">
        <v>1489000</v>
      </c>
      <c r="J9" s="58"/>
      <c r="K9" s="58">
        <f>ROUND(11322*'Attach D-net-tuition-rev'!D9,-3)</f>
        <v>3080000</v>
      </c>
      <c r="L9" s="58"/>
      <c r="M9" s="58">
        <v>470000</v>
      </c>
      <c r="N9" s="58"/>
      <c r="O9" s="66">
        <f>SUM(B9:M9)</f>
        <v>9134000</v>
      </c>
      <c r="P9" s="42"/>
      <c r="Q9" s="76"/>
      <c r="R9" s="58"/>
      <c r="S9" s="58">
        <f>'Attach D-net-tuition-rev'!M9</f>
        <v>1121000</v>
      </c>
      <c r="T9" s="58"/>
      <c r="U9" s="155">
        <f>O9-S9</f>
        <v>8013000</v>
      </c>
    </row>
    <row r="10" spans="1:21" ht="15" customHeight="1">
      <c r="A10" s="13" t="s">
        <v>1</v>
      </c>
      <c r="B10" s="13">
        <v>143000</v>
      </c>
      <c r="C10" s="172">
        <v>102000</v>
      </c>
      <c r="D10" s="13">
        <v>289000</v>
      </c>
      <c r="E10" s="13">
        <v>133000</v>
      </c>
      <c r="G10" s="13">
        <v>2702000</v>
      </c>
      <c r="I10" s="5">
        <v>1068000</v>
      </c>
      <c r="K10" s="13">
        <f>ROUND(11322*'Attach D-net-tuition-rev'!D10,-3)</f>
        <v>2298000</v>
      </c>
      <c r="M10" s="13">
        <v>51000</v>
      </c>
      <c r="O10" s="35">
        <f>SUM(B10:M10)</f>
        <v>6786000</v>
      </c>
      <c r="Q10" s="46"/>
      <c r="S10" s="13">
        <f>'Attach D-net-tuition-rev'!M10</f>
        <v>927000</v>
      </c>
      <c r="U10" s="31">
        <f>O10-S10</f>
        <v>5859000</v>
      </c>
    </row>
    <row r="11" spans="1:21" ht="15" customHeight="1">
      <c r="A11" s="42" t="s">
        <v>2</v>
      </c>
      <c r="B11" s="42">
        <v>319000</v>
      </c>
      <c r="C11" s="42">
        <v>1328000</v>
      </c>
      <c r="D11" s="42">
        <v>455000</v>
      </c>
      <c r="E11" s="42">
        <v>375000</v>
      </c>
      <c r="F11" s="42"/>
      <c r="G11" s="42">
        <v>5713000</v>
      </c>
      <c r="H11" s="42"/>
      <c r="I11" s="62">
        <v>1631000</v>
      </c>
      <c r="J11" s="42"/>
      <c r="K11" s="42">
        <f>ROUND(11322*'Attach D-net-tuition-rev'!D11,-3)</f>
        <v>2593000</v>
      </c>
      <c r="L11" s="42"/>
      <c r="M11" s="42">
        <v>177000</v>
      </c>
      <c r="N11" s="42"/>
      <c r="O11" s="97">
        <f>SUM(B11:M11)</f>
        <v>12591000</v>
      </c>
      <c r="P11" s="42"/>
      <c r="Q11" s="46"/>
      <c r="R11" s="42"/>
      <c r="S11" s="42">
        <f>'Attach D-net-tuition-rev'!M11</f>
        <v>1004000</v>
      </c>
      <c r="T11" s="42"/>
      <c r="U11" s="156">
        <f>O11-S11</f>
        <v>11587000</v>
      </c>
    </row>
    <row r="12" spans="1:21" ht="15" customHeight="1">
      <c r="A12" s="13" t="s">
        <v>3</v>
      </c>
      <c r="B12" s="13">
        <v>193000</v>
      </c>
      <c r="C12" s="13">
        <v>1273000</v>
      </c>
      <c r="D12" s="13">
        <v>467000</v>
      </c>
      <c r="E12" s="13">
        <v>261000</v>
      </c>
      <c r="G12" s="13">
        <v>4033000</v>
      </c>
      <c r="I12" s="5">
        <v>1899000</v>
      </c>
      <c r="K12" s="13">
        <f>ROUND(11322*'Attach D-net-tuition-rev'!D12,-3)</f>
        <v>4291000</v>
      </c>
      <c r="M12" s="13">
        <v>496000</v>
      </c>
      <c r="O12" s="35">
        <f t="shared" ref="O12:O31" si="0">SUM(B12:M12)</f>
        <v>12913000</v>
      </c>
      <c r="Q12" s="46"/>
      <c r="S12" s="13">
        <f>'Attach D-net-tuition-rev'!M12</f>
        <v>1553000</v>
      </c>
      <c r="T12" s="144"/>
      <c r="U12" s="31">
        <f t="shared" ref="U12:U30" si="1">O12-S12</f>
        <v>11360000</v>
      </c>
    </row>
    <row r="13" spans="1:21" ht="15" customHeight="1">
      <c r="A13" s="42" t="s">
        <v>4</v>
      </c>
      <c r="B13" s="42">
        <v>231000</v>
      </c>
      <c r="C13" s="42"/>
      <c r="D13" s="42">
        <v>439000</v>
      </c>
      <c r="E13" s="42">
        <v>156000</v>
      </c>
      <c r="F13" s="42"/>
      <c r="G13" s="42">
        <v>4680000</v>
      </c>
      <c r="H13" s="42"/>
      <c r="I13" s="62">
        <v>1384000</v>
      </c>
      <c r="J13" s="42"/>
      <c r="K13" s="42">
        <f>ROUND(11322*'Attach D-net-tuition-rev'!D13,-3)</f>
        <v>702000</v>
      </c>
      <c r="L13" s="42"/>
      <c r="M13" s="42"/>
      <c r="N13" s="42"/>
      <c r="O13" s="97">
        <f t="shared" si="0"/>
        <v>7592000</v>
      </c>
      <c r="P13" s="42"/>
      <c r="Q13" s="46"/>
      <c r="R13" s="42"/>
      <c r="S13" s="42">
        <f>'Attach D-net-tuition-rev'!M13</f>
        <v>286000</v>
      </c>
      <c r="T13" s="42"/>
      <c r="U13" s="156">
        <f t="shared" si="1"/>
        <v>7306000</v>
      </c>
    </row>
    <row r="14" spans="1:21" ht="15" customHeight="1">
      <c r="A14" s="13" t="s">
        <v>5</v>
      </c>
      <c r="B14" s="13">
        <v>388000</v>
      </c>
      <c r="C14" s="13">
        <v>64000</v>
      </c>
      <c r="D14" s="13">
        <v>892000</v>
      </c>
      <c r="E14" s="13">
        <v>528000</v>
      </c>
      <c r="G14" s="13">
        <v>7291000</v>
      </c>
      <c r="I14" s="5">
        <v>2313000</v>
      </c>
      <c r="K14" s="13">
        <f>ROUND(11322*'Attach D-net-tuition-rev'!D14,-3)</f>
        <v>4359000</v>
      </c>
      <c r="M14" s="13">
        <v>229000</v>
      </c>
      <c r="O14" s="35">
        <f t="shared" si="0"/>
        <v>16064000</v>
      </c>
      <c r="Q14" s="46"/>
      <c r="S14" s="13">
        <f>'Attach D-net-tuition-rev'!M14</f>
        <v>1759000</v>
      </c>
      <c r="U14" s="31">
        <f t="shared" si="1"/>
        <v>14305000</v>
      </c>
    </row>
    <row r="15" spans="1:21" ht="15" customHeight="1">
      <c r="A15" s="42" t="s">
        <v>6</v>
      </c>
      <c r="B15" s="42">
        <v>541000</v>
      </c>
      <c r="C15" s="42"/>
      <c r="D15" s="42">
        <v>904000</v>
      </c>
      <c r="E15" s="42">
        <v>597000</v>
      </c>
      <c r="F15" s="42"/>
      <c r="G15" s="42">
        <v>10368000</v>
      </c>
      <c r="H15" s="42"/>
      <c r="I15" s="62">
        <v>3059000</v>
      </c>
      <c r="J15" s="42"/>
      <c r="K15" s="42">
        <f>ROUND(11322*'Attach D-net-tuition-rev'!D15,-3)</f>
        <v>4914000</v>
      </c>
      <c r="L15" s="42"/>
      <c r="M15" s="42">
        <v>1162000</v>
      </c>
      <c r="N15" s="42"/>
      <c r="O15" s="97">
        <f t="shared" si="0"/>
        <v>21545000</v>
      </c>
      <c r="P15" s="42"/>
      <c r="Q15" s="46"/>
      <c r="R15" s="42"/>
      <c r="S15" s="42">
        <f>'Attach D-net-tuition-rev'!M15</f>
        <v>2223000</v>
      </c>
      <c r="T15" s="42"/>
      <c r="U15" s="156">
        <f t="shared" si="1"/>
        <v>19322000</v>
      </c>
    </row>
    <row r="16" spans="1:21" ht="15" customHeight="1">
      <c r="A16" s="13" t="s">
        <v>7</v>
      </c>
      <c r="B16" s="13">
        <v>182000</v>
      </c>
      <c r="C16" s="13">
        <v>29000</v>
      </c>
      <c r="D16" s="13">
        <v>90000</v>
      </c>
      <c r="E16" s="13">
        <v>281000</v>
      </c>
      <c r="G16" s="13">
        <v>3309000</v>
      </c>
      <c r="I16" s="5">
        <v>1141000</v>
      </c>
      <c r="M16" s="13">
        <v>65000</v>
      </c>
      <c r="O16" s="35">
        <f t="shared" si="0"/>
        <v>5097000</v>
      </c>
      <c r="Q16" s="46"/>
      <c r="U16" s="31">
        <f t="shared" si="1"/>
        <v>5097000</v>
      </c>
    </row>
    <row r="17" spans="1:21" ht="15" customHeight="1">
      <c r="A17" s="42" t="s">
        <v>8</v>
      </c>
      <c r="B17" s="42">
        <v>529000</v>
      </c>
      <c r="C17" s="42"/>
      <c r="D17" s="42">
        <v>957000</v>
      </c>
      <c r="E17" s="42">
        <v>465000</v>
      </c>
      <c r="F17" s="42"/>
      <c r="G17" s="42">
        <v>11146000</v>
      </c>
      <c r="H17" s="42"/>
      <c r="I17" s="62">
        <v>3054000</v>
      </c>
      <c r="J17" s="42"/>
      <c r="K17" s="42">
        <f>ROUND(11322*'Attach D-net-tuition-rev'!D17,-3)</f>
        <v>6555000</v>
      </c>
      <c r="L17" s="42"/>
      <c r="M17" s="42">
        <v>1347000</v>
      </c>
      <c r="N17" s="42"/>
      <c r="O17" s="97">
        <f t="shared" si="0"/>
        <v>24053000</v>
      </c>
      <c r="P17" s="42"/>
      <c r="Q17" s="46"/>
      <c r="R17" s="42"/>
      <c r="S17" s="42">
        <f>'Attach D-net-tuition-rev'!M17</f>
        <v>2802000</v>
      </c>
      <c r="T17" s="42"/>
      <c r="U17" s="156">
        <f t="shared" si="1"/>
        <v>21251000</v>
      </c>
    </row>
    <row r="18" spans="1:21" ht="15" customHeight="1">
      <c r="A18" s="13" t="s">
        <v>9</v>
      </c>
      <c r="B18" s="13">
        <v>347000</v>
      </c>
      <c r="D18" s="13">
        <v>992000</v>
      </c>
      <c r="E18" s="13">
        <v>411000</v>
      </c>
      <c r="G18" s="13">
        <v>7448000</v>
      </c>
      <c r="I18" s="5">
        <v>3420000</v>
      </c>
      <c r="K18" s="13">
        <f>ROUND(11322*'Attach D-net-tuition-rev'!D18,-3)</f>
        <v>4076000</v>
      </c>
      <c r="M18" s="13">
        <v>1596000</v>
      </c>
      <c r="O18" s="35">
        <f t="shared" si="0"/>
        <v>18290000</v>
      </c>
      <c r="Q18" s="46"/>
      <c r="S18" s="13">
        <f>'Attach D-net-tuition-rev'!M18</f>
        <v>1658000</v>
      </c>
      <c r="U18" s="31">
        <f t="shared" si="1"/>
        <v>16632000</v>
      </c>
    </row>
    <row r="19" spans="1:21" ht="15" customHeight="1">
      <c r="A19" s="42" t="s">
        <v>33</v>
      </c>
      <c r="B19" s="42">
        <v>51000</v>
      </c>
      <c r="C19" s="42">
        <v>45000</v>
      </c>
      <c r="D19" s="42">
        <v>106000</v>
      </c>
      <c r="E19" s="42">
        <v>58000</v>
      </c>
      <c r="F19" s="42"/>
      <c r="G19" s="42">
        <v>1034000</v>
      </c>
      <c r="H19" s="42"/>
      <c r="I19" s="62">
        <v>662000</v>
      </c>
      <c r="J19" s="42"/>
      <c r="K19" s="42"/>
      <c r="L19" s="42"/>
      <c r="M19" s="42">
        <v>16000</v>
      </c>
      <c r="N19" s="42"/>
      <c r="O19" s="97">
        <f t="shared" si="0"/>
        <v>1972000</v>
      </c>
      <c r="P19" s="42"/>
      <c r="Q19" s="46"/>
      <c r="R19" s="42"/>
      <c r="S19" s="42"/>
      <c r="T19" s="42"/>
      <c r="U19" s="156">
        <f t="shared" si="1"/>
        <v>1972000</v>
      </c>
    </row>
    <row r="20" spans="1:21" ht="15" customHeight="1">
      <c r="A20" s="13" t="s">
        <v>10</v>
      </c>
      <c r="B20" s="13">
        <v>151000</v>
      </c>
      <c r="C20" s="13">
        <v>564000</v>
      </c>
      <c r="D20" s="13">
        <v>384000</v>
      </c>
      <c r="E20" s="13">
        <v>132000</v>
      </c>
      <c r="G20" s="13">
        <v>2858000</v>
      </c>
      <c r="I20" s="5">
        <v>1047000</v>
      </c>
      <c r="K20" s="13">
        <f>ROUND(11322*'Attach D-net-tuition-rev'!D20,-3)</f>
        <v>2310000</v>
      </c>
      <c r="M20" s="13">
        <v>35000</v>
      </c>
      <c r="O20" s="35">
        <f t="shared" si="0"/>
        <v>7481000</v>
      </c>
      <c r="Q20" s="46"/>
      <c r="S20" s="13">
        <f>'Attach D-net-tuition-rev'!M20</f>
        <v>856000</v>
      </c>
      <c r="U20" s="31">
        <f t="shared" si="1"/>
        <v>6625000</v>
      </c>
    </row>
    <row r="21" spans="1:21" ht="15" customHeight="1">
      <c r="A21" s="42" t="s">
        <v>11</v>
      </c>
      <c r="B21" s="42">
        <v>517000</v>
      </c>
      <c r="C21" s="42"/>
      <c r="D21" s="42">
        <v>814000</v>
      </c>
      <c r="E21" s="42">
        <v>539000</v>
      </c>
      <c r="F21" s="42"/>
      <c r="G21" s="42">
        <v>10357000</v>
      </c>
      <c r="H21" s="42"/>
      <c r="I21" s="62">
        <v>3724000</v>
      </c>
      <c r="J21" s="42"/>
      <c r="K21" s="42">
        <f>ROUND(11322*'Attach D-net-tuition-rev'!D21,-3)</f>
        <v>6148000</v>
      </c>
      <c r="L21" s="42"/>
      <c r="M21" s="42">
        <v>2063000</v>
      </c>
      <c r="N21" s="42"/>
      <c r="O21" s="97">
        <f t="shared" si="0"/>
        <v>24162000</v>
      </c>
      <c r="P21" s="42"/>
      <c r="Q21" s="46"/>
      <c r="R21" s="42"/>
      <c r="S21" s="42">
        <f>'Attach D-net-tuition-rev'!M21</f>
        <v>2614000</v>
      </c>
      <c r="T21" s="42"/>
      <c r="U21" s="156">
        <f t="shared" si="1"/>
        <v>21548000</v>
      </c>
    </row>
    <row r="22" spans="1:21" ht="15" customHeight="1">
      <c r="A22" s="13" t="s">
        <v>12</v>
      </c>
      <c r="B22" s="13">
        <v>355000</v>
      </c>
      <c r="D22" s="13">
        <v>671000</v>
      </c>
      <c r="E22" s="13">
        <v>214000</v>
      </c>
      <c r="G22" s="13">
        <v>7077000</v>
      </c>
      <c r="I22" s="5">
        <v>2012000</v>
      </c>
      <c r="K22" s="13">
        <f>ROUND(11322*'Attach D-net-tuition-rev'!D22,-3)</f>
        <v>4234000</v>
      </c>
      <c r="M22" s="13">
        <v>96000</v>
      </c>
      <c r="O22" s="35">
        <f t="shared" si="0"/>
        <v>14659000</v>
      </c>
      <c r="Q22" s="46"/>
      <c r="S22" s="13">
        <f>'Attach D-net-tuition-rev'!M22</f>
        <v>1781000</v>
      </c>
      <c r="U22" s="31">
        <f t="shared" si="1"/>
        <v>12878000</v>
      </c>
    </row>
    <row r="23" spans="1:21" ht="15" customHeight="1">
      <c r="A23" s="42" t="s">
        <v>13</v>
      </c>
      <c r="B23" s="42">
        <v>424000</v>
      </c>
      <c r="C23" s="42">
        <v>1142000</v>
      </c>
      <c r="D23" s="42">
        <v>764000</v>
      </c>
      <c r="E23" s="42">
        <v>321000</v>
      </c>
      <c r="F23" s="42"/>
      <c r="G23" s="42">
        <v>8238000</v>
      </c>
      <c r="H23" s="42"/>
      <c r="I23" s="62">
        <v>2732000</v>
      </c>
      <c r="J23" s="42"/>
      <c r="K23" s="42">
        <f>ROUND(11322*'Attach D-net-tuition-rev'!D23,-3)</f>
        <v>5231000</v>
      </c>
      <c r="L23" s="42"/>
      <c r="M23" s="42">
        <v>829000</v>
      </c>
      <c r="N23" s="42"/>
      <c r="O23" s="97">
        <f t="shared" si="0"/>
        <v>19681000</v>
      </c>
      <c r="P23" s="42"/>
      <c r="Q23" s="46"/>
      <c r="R23" s="42"/>
      <c r="S23" s="42">
        <f>'Attach D-net-tuition-rev'!M23</f>
        <v>2149000</v>
      </c>
      <c r="T23" s="67"/>
      <c r="U23" s="156">
        <f t="shared" si="1"/>
        <v>17532000</v>
      </c>
    </row>
    <row r="24" spans="1:21" ht="15" customHeight="1">
      <c r="A24" s="13" t="s">
        <v>14</v>
      </c>
      <c r="B24" s="13">
        <v>286000</v>
      </c>
      <c r="C24" s="13">
        <v>55000</v>
      </c>
      <c r="D24" s="13">
        <v>386000</v>
      </c>
      <c r="E24" s="13">
        <v>331000</v>
      </c>
      <c r="G24" s="13">
        <v>5360000</v>
      </c>
      <c r="I24" s="5">
        <v>2394000</v>
      </c>
      <c r="K24" s="13">
        <f>ROUND(11322*'Attach D-net-tuition-rev'!D24,-3)</f>
        <v>3487000</v>
      </c>
      <c r="M24" s="13">
        <v>843000</v>
      </c>
      <c r="O24" s="35">
        <f t="shared" si="0"/>
        <v>13142000</v>
      </c>
      <c r="Q24" s="46"/>
      <c r="S24" s="13">
        <f>'Attach D-net-tuition-rev'!M24</f>
        <v>1281000</v>
      </c>
      <c r="U24" s="31">
        <f t="shared" si="1"/>
        <v>11861000</v>
      </c>
    </row>
    <row r="25" spans="1:21" ht="15" customHeight="1">
      <c r="A25" s="42" t="s">
        <v>15</v>
      </c>
      <c r="B25" s="42">
        <v>515000</v>
      </c>
      <c r="C25" s="42"/>
      <c r="D25" s="42">
        <v>857000</v>
      </c>
      <c r="E25" s="42">
        <v>508000</v>
      </c>
      <c r="F25" s="42"/>
      <c r="G25" s="42">
        <v>10711000</v>
      </c>
      <c r="H25" s="42"/>
      <c r="I25" s="62">
        <v>1846000</v>
      </c>
      <c r="J25" s="42"/>
      <c r="K25" s="42">
        <f>ROUND(11322*'Attach D-net-tuition-rev'!D25,-3)</f>
        <v>6204000</v>
      </c>
      <c r="L25" s="42"/>
      <c r="M25" s="42">
        <v>398000</v>
      </c>
      <c r="N25" s="42"/>
      <c r="O25" s="97">
        <f t="shared" si="0"/>
        <v>21039000</v>
      </c>
      <c r="P25" s="42"/>
      <c r="Q25" s="46"/>
      <c r="R25" s="42"/>
      <c r="S25" s="42">
        <f>'Attach D-net-tuition-rev'!M25</f>
        <v>2699000</v>
      </c>
      <c r="T25" s="42"/>
      <c r="U25" s="156">
        <f t="shared" si="1"/>
        <v>18340000</v>
      </c>
    </row>
    <row r="26" spans="1:21" ht="15" customHeight="1">
      <c r="A26" s="13" t="s">
        <v>16</v>
      </c>
      <c r="B26" s="13">
        <v>430000</v>
      </c>
      <c r="D26" s="13">
        <v>361000</v>
      </c>
      <c r="E26" s="13">
        <v>139000</v>
      </c>
      <c r="G26" s="13">
        <v>9215000</v>
      </c>
      <c r="I26" s="5">
        <v>2121000</v>
      </c>
      <c r="K26" s="13">
        <f>ROUND(11322*'Attach D-net-tuition-rev'!D26,-3)</f>
        <v>1359000</v>
      </c>
      <c r="M26" s="13">
        <v>505000</v>
      </c>
      <c r="O26" s="35">
        <f t="shared" si="0"/>
        <v>14130000</v>
      </c>
      <c r="Q26" s="46"/>
      <c r="S26" s="13">
        <f>'Attach D-net-tuition-rev'!M26</f>
        <v>560000</v>
      </c>
      <c r="U26" s="31">
        <f t="shared" si="1"/>
        <v>13570000</v>
      </c>
    </row>
    <row r="27" spans="1:21" ht="15" customHeight="1">
      <c r="A27" s="42" t="s">
        <v>17</v>
      </c>
      <c r="B27" s="42">
        <v>427000</v>
      </c>
      <c r="C27" s="42"/>
      <c r="D27" s="42">
        <v>504000</v>
      </c>
      <c r="E27" s="42"/>
      <c r="F27" s="166"/>
      <c r="G27" s="42">
        <v>9235000</v>
      </c>
      <c r="H27" s="42"/>
      <c r="I27" s="62">
        <v>2352000</v>
      </c>
      <c r="J27" s="42"/>
      <c r="K27" s="42">
        <f>ROUND(11322*'Attach D-net-tuition-rev'!D27,-3)</f>
        <v>5152000</v>
      </c>
      <c r="L27" s="42"/>
      <c r="M27" s="42">
        <v>1421000</v>
      </c>
      <c r="N27" s="42"/>
      <c r="O27" s="97">
        <f>SUM(B27:M27)-F27</f>
        <v>19091000</v>
      </c>
      <c r="P27" s="42"/>
      <c r="Q27" s="46"/>
      <c r="R27" s="42"/>
      <c r="S27" s="42">
        <f>'Attach D-net-tuition-rev'!M27</f>
        <v>2200000</v>
      </c>
      <c r="T27" s="42"/>
      <c r="U27" s="156">
        <f t="shared" si="1"/>
        <v>16891000</v>
      </c>
    </row>
    <row r="28" spans="1:21" ht="15" customHeight="1">
      <c r="A28" s="13" t="s">
        <v>18</v>
      </c>
      <c r="B28" s="13">
        <v>435000</v>
      </c>
      <c r="C28" s="13">
        <v>146000</v>
      </c>
      <c r="D28" s="13">
        <v>873000</v>
      </c>
      <c r="E28" s="13">
        <v>346000</v>
      </c>
      <c r="G28" s="13">
        <v>8623000</v>
      </c>
      <c r="I28" s="5">
        <v>1069000</v>
      </c>
      <c r="K28" s="13">
        <f>ROUND(11322*'Attach D-net-tuition-rev'!D28,-3)</f>
        <v>2887000</v>
      </c>
      <c r="O28" s="35">
        <f t="shared" si="0"/>
        <v>14379000</v>
      </c>
      <c r="Q28" s="46"/>
      <c r="S28" s="13">
        <f>'Attach D-net-tuition-rev'!M28</f>
        <v>1286000</v>
      </c>
      <c r="U28" s="31">
        <f t="shared" si="1"/>
        <v>13093000</v>
      </c>
    </row>
    <row r="29" spans="1:21" ht="15" customHeight="1">
      <c r="A29" s="42" t="s">
        <v>19</v>
      </c>
      <c r="B29" s="42">
        <v>219000</v>
      </c>
      <c r="C29" s="42"/>
      <c r="D29" s="42">
        <v>513000</v>
      </c>
      <c r="E29" s="42">
        <v>194000</v>
      </c>
      <c r="F29" s="42"/>
      <c r="G29" s="42">
        <v>4175000</v>
      </c>
      <c r="H29" s="42"/>
      <c r="I29" s="62">
        <v>1519000</v>
      </c>
      <c r="J29" s="42"/>
      <c r="K29" s="42">
        <f>ROUND(11322*'Attach D-net-tuition-rev'!D29,-3)</f>
        <v>3680000</v>
      </c>
      <c r="L29" s="42"/>
      <c r="M29" s="42">
        <v>355000</v>
      </c>
      <c r="N29" s="42"/>
      <c r="O29" s="97">
        <f t="shared" si="0"/>
        <v>10655000</v>
      </c>
      <c r="P29" s="42"/>
      <c r="Q29" s="46"/>
      <c r="R29" s="42"/>
      <c r="S29" s="42">
        <f>'Attach D-net-tuition-rev'!M29</f>
        <v>1448000</v>
      </c>
      <c r="T29" s="42"/>
      <c r="U29" s="156">
        <f t="shared" si="1"/>
        <v>9207000</v>
      </c>
    </row>
    <row r="30" spans="1:21" ht="15" customHeight="1">
      <c r="A30" s="13" t="s">
        <v>20</v>
      </c>
      <c r="B30" s="13">
        <v>175000</v>
      </c>
      <c r="D30" s="13">
        <v>62000</v>
      </c>
      <c r="E30" s="13">
        <v>299000</v>
      </c>
      <c r="G30" s="13">
        <v>3293000</v>
      </c>
      <c r="I30" s="5">
        <v>1047000</v>
      </c>
      <c r="K30" s="13">
        <f>ROUND(11322*'Attach D-net-tuition-rev'!D30,-3)</f>
        <v>1868000</v>
      </c>
      <c r="M30" s="13">
        <v>232000</v>
      </c>
      <c r="O30" s="35">
        <f t="shared" si="0"/>
        <v>6976000</v>
      </c>
      <c r="Q30" s="46"/>
      <c r="S30" s="13">
        <f>'Attach D-net-tuition-rev'!M30</f>
        <v>754000</v>
      </c>
      <c r="U30" s="31">
        <f t="shared" si="1"/>
        <v>6222000</v>
      </c>
    </row>
    <row r="31" spans="1:21" ht="15" customHeight="1">
      <c r="A31" s="42" t="s">
        <v>21</v>
      </c>
      <c r="B31" s="42">
        <v>167000</v>
      </c>
      <c r="C31" s="42"/>
      <c r="D31" s="42">
        <v>328000</v>
      </c>
      <c r="E31" s="42">
        <v>274000</v>
      </c>
      <c r="F31" s="42"/>
      <c r="G31" s="42">
        <v>3034000</v>
      </c>
      <c r="H31" s="42"/>
      <c r="I31" s="62">
        <v>1392000</v>
      </c>
      <c r="J31" s="42"/>
      <c r="K31" s="42">
        <f>ROUND(11322*'Attach D-net-tuition-rev'!D31,-3)</f>
        <v>3023000</v>
      </c>
      <c r="L31" s="42"/>
      <c r="M31" s="42">
        <v>233000</v>
      </c>
      <c r="N31" s="42"/>
      <c r="O31" s="97">
        <f t="shared" si="0"/>
        <v>8451000</v>
      </c>
      <c r="P31" s="62"/>
      <c r="Q31" s="45"/>
      <c r="R31" s="62"/>
      <c r="S31" s="42">
        <f>'Attach D-net-tuition-rev'!M31</f>
        <v>1220000</v>
      </c>
      <c r="T31" s="42"/>
      <c r="U31" s="156">
        <f>O31-S31</f>
        <v>7231000</v>
      </c>
    </row>
    <row r="32" spans="1:21" ht="6" customHeight="1">
      <c r="I32" s="5"/>
      <c r="O32" s="35"/>
      <c r="P32" s="5"/>
      <c r="Q32" s="45"/>
      <c r="R32" s="5"/>
      <c r="U32" s="31"/>
    </row>
    <row r="33" spans="1:21" ht="15" customHeight="1">
      <c r="A33" s="33" t="s">
        <v>22</v>
      </c>
      <c r="B33" s="34">
        <f>SUM(B9:B31)</f>
        <v>7191000</v>
      </c>
      <c r="C33" s="34">
        <f t="shared" ref="C33:D33" si="2">SUM(C9:C31)</f>
        <v>4748000</v>
      </c>
      <c r="D33" s="34">
        <f t="shared" si="2"/>
        <v>12535000</v>
      </c>
      <c r="E33" s="34">
        <f>SUM(E9:E31)</f>
        <v>6825000</v>
      </c>
      <c r="F33" s="34"/>
      <c r="G33" s="34">
        <f>SUM(G9:G31)</f>
        <v>143139000</v>
      </c>
      <c r="H33" s="34"/>
      <c r="I33" s="34">
        <f>SUM(I9:I31)</f>
        <v>44375000</v>
      </c>
      <c r="J33" s="34"/>
      <c r="K33" s="34">
        <f>SUM(K9:K31)</f>
        <v>78451000</v>
      </c>
      <c r="L33" s="34"/>
      <c r="M33" s="34">
        <f>SUM(M9:M31)</f>
        <v>12619000</v>
      </c>
      <c r="N33" s="34"/>
      <c r="O33" s="34">
        <f>SUM(O9:O31)</f>
        <v>309883000</v>
      </c>
      <c r="P33" s="5"/>
      <c r="Q33" s="83"/>
      <c r="R33" s="36"/>
      <c r="S33" s="34">
        <f>SUM(S9:S31)</f>
        <v>32181000</v>
      </c>
      <c r="T33" s="34"/>
      <c r="U33" s="34">
        <f>SUM(U9:U31)</f>
        <v>277702000</v>
      </c>
    </row>
    <row r="34" spans="1:21" ht="6" customHeight="1">
      <c r="I34" s="5"/>
      <c r="O34" s="35"/>
      <c r="P34" s="5"/>
      <c r="Q34" s="45"/>
      <c r="R34" s="5"/>
      <c r="U34" s="31"/>
    </row>
    <row r="35" spans="1:21" ht="15" customHeight="1">
      <c r="A35" s="42" t="s">
        <v>23</v>
      </c>
      <c r="B35" s="42">
        <v>107000</v>
      </c>
      <c r="C35" s="42"/>
      <c r="D35" s="42">
        <v>327000</v>
      </c>
      <c r="E35" s="42">
        <v>6000</v>
      </c>
      <c r="F35" s="42"/>
      <c r="G35" s="42">
        <f>2347000</f>
        <v>2347000</v>
      </c>
      <c r="H35" s="42"/>
      <c r="I35" s="62"/>
      <c r="J35" s="42"/>
      <c r="K35" s="42"/>
      <c r="L35" s="42"/>
      <c r="M35" s="42"/>
      <c r="N35" s="42"/>
      <c r="O35" s="97">
        <f>SUM(B35:M35)</f>
        <v>2787000</v>
      </c>
      <c r="P35" s="62"/>
      <c r="Q35" s="46"/>
      <c r="R35" s="62"/>
      <c r="S35" s="42"/>
      <c r="T35" s="42"/>
      <c r="U35" s="156">
        <f>O35-S35</f>
        <v>2787000</v>
      </c>
    </row>
    <row r="36" spans="1:21" s="163" customFormat="1" ht="3" customHeight="1">
      <c r="I36" s="165"/>
      <c r="O36" s="167"/>
      <c r="P36" s="165"/>
      <c r="Q36" s="170"/>
      <c r="R36" s="165"/>
      <c r="U36" s="168"/>
    </row>
    <row r="37" spans="1:21" ht="15" customHeight="1">
      <c r="A37" s="13" t="s">
        <v>28</v>
      </c>
      <c r="B37" s="13">
        <v>6000</v>
      </c>
      <c r="F37" s="144"/>
      <c r="G37" s="13">
        <v>41000</v>
      </c>
      <c r="I37" s="5"/>
      <c r="O37" s="35">
        <f>SUM(B37:M37)</f>
        <v>47000</v>
      </c>
      <c r="P37" s="5"/>
      <c r="Q37" s="45"/>
      <c r="R37" s="5"/>
      <c r="U37" s="31">
        <f>O37-S37</f>
        <v>47000</v>
      </c>
    </row>
    <row r="38" spans="1:21" ht="15" customHeight="1">
      <c r="A38" s="42" t="s">
        <v>35</v>
      </c>
      <c r="B38" s="42"/>
      <c r="C38" s="42"/>
      <c r="D38" s="42">
        <f>26536000-D33-D35-204000-46000</f>
        <v>13424000</v>
      </c>
      <c r="E38" s="42"/>
      <c r="F38" s="42"/>
      <c r="G38" s="42">
        <v>2304000</v>
      </c>
      <c r="H38" s="67">
        <v>1</v>
      </c>
      <c r="I38" s="62">
        <f>625000+250000</f>
        <v>875000</v>
      </c>
      <c r="J38" s="42"/>
      <c r="K38" s="42">
        <f>ROUND(8499*'Attach D-net-tuition-rev'!D35,-3)</f>
        <v>3111000</v>
      </c>
      <c r="L38" s="169"/>
      <c r="M38" s="169"/>
      <c r="N38" s="169"/>
      <c r="O38" s="97">
        <f>SUM(B38:M38)-H38</f>
        <v>19714000</v>
      </c>
      <c r="P38" s="62"/>
      <c r="Q38" s="45"/>
      <c r="R38" s="62"/>
      <c r="S38" s="42"/>
      <c r="T38" s="67"/>
      <c r="U38" s="156">
        <f>O38-S38</f>
        <v>19714000</v>
      </c>
    </row>
    <row r="39" spans="1:21" ht="9" customHeight="1">
      <c r="I39" s="51"/>
      <c r="O39" s="35"/>
      <c r="P39" s="5"/>
      <c r="Q39" s="45"/>
      <c r="R39" s="5"/>
      <c r="U39" s="31"/>
    </row>
    <row r="40" spans="1:21" ht="15" customHeight="1" thickBot="1">
      <c r="A40" s="64" t="s">
        <v>25</v>
      </c>
      <c r="B40" s="64">
        <f>SUM(B33:B38)</f>
        <v>7304000</v>
      </c>
      <c r="C40" s="64">
        <f t="shared" ref="C40:D40" si="3">SUM(C33:C38)</f>
        <v>4748000</v>
      </c>
      <c r="D40" s="64">
        <f t="shared" si="3"/>
        <v>26286000</v>
      </c>
      <c r="E40" s="64">
        <f>SUM(E33:E38)</f>
        <v>6831000</v>
      </c>
      <c r="F40" s="64"/>
      <c r="G40" s="64">
        <f>SUM(G33:G38)</f>
        <v>147831000</v>
      </c>
      <c r="H40" s="64"/>
      <c r="I40" s="64">
        <f>SUM(I33:I38)</f>
        <v>45250000</v>
      </c>
      <c r="J40" s="64"/>
      <c r="K40" s="64">
        <f>SUM(K33:K38)</f>
        <v>81562000</v>
      </c>
      <c r="L40" s="64"/>
      <c r="M40" s="64">
        <f>SUM(M33:M38)</f>
        <v>12619000</v>
      </c>
      <c r="N40" s="64"/>
      <c r="O40" s="64">
        <f>SUM(O33:O38)</f>
        <v>332431000</v>
      </c>
      <c r="P40" s="62"/>
      <c r="Q40" s="83"/>
      <c r="R40" s="66"/>
      <c r="S40" s="64">
        <f>SUM(S33:S38)</f>
        <v>32181000</v>
      </c>
      <c r="T40" s="64"/>
      <c r="U40" s="64">
        <f>SUM(U33:U38)</f>
        <v>300250000</v>
      </c>
    </row>
    <row r="41" spans="1:21" ht="9" customHeight="1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Q41" s="36"/>
      <c r="R41" s="36"/>
      <c r="S41" s="36"/>
      <c r="T41" s="36"/>
      <c r="U41" s="36"/>
    </row>
    <row r="42" spans="1:21" ht="21" customHeight="1">
      <c r="A42" s="177" t="s">
        <v>89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</row>
    <row r="43" spans="1:21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</row>
    <row r="44" spans="1:21">
      <c r="A44" s="7"/>
      <c r="K44" s="13">
        <f>K40-S40+M40</f>
        <v>62000000</v>
      </c>
    </row>
    <row r="45" spans="1:21">
      <c r="A45" s="7"/>
    </row>
    <row r="46" spans="1:21">
      <c r="A46" s="7"/>
    </row>
  </sheetData>
  <mergeCells count="7">
    <mergeCell ref="A43:O43"/>
    <mergeCell ref="B4:O4"/>
    <mergeCell ref="S4:U4"/>
    <mergeCell ref="S5:U5"/>
    <mergeCell ref="B5:E5"/>
    <mergeCell ref="A42:O42"/>
    <mergeCell ref="K5:M5"/>
  </mergeCells>
  <printOptions horizontalCentered="1"/>
  <pageMargins left="0.25" right="0.25" top="0.455625" bottom="0.49781249999999999" header="0.3" footer="0.3"/>
  <pageSetup paperSize="5" scale="84" orientation="landscape" r:id="rId1"/>
  <headerFooter scaleWithDoc="0"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Q41"/>
  <sheetViews>
    <sheetView workbookViewId="0">
      <pane xSplit="1" ySplit="8" topLeftCell="B11" activePane="bottomRight" state="frozen"/>
      <selection pane="topRight" activeCell="B1" sqref="B1"/>
      <selection pane="bottomLeft" activeCell="A8" sqref="A8"/>
      <selection pane="bottomRight" activeCell="O8" sqref="O8"/>
    </sheetView>
  </sheetViews>
  <sheetFormatPr defaultColWidth="8.85546875" defaultRowHeight="15"/>
  <cols>
    <col min="1" max="1" width="36.85546875" style="14" customWidth="1"/>
    <col min="2" max="2" width="10.28515625" style="14" customWidth="1"/>
    <col min="3" max="3" width="1.7109375" style="14" customWidth="1"/>
    <col min="4" max="4" width="10.28515625" style="14" customWidth="1"/>
    <col min="5" max="5" width="1.7109375" style="14" customWidth="1"/>
    <col min="6" max="6" width="10.28515625" style="14" customWidth="1"/>
    <col min="7" max="7" width="1.7109375" style="14" customWidth="1"/>
    <col min="8" max="8" width="10.140625" style="14" customWidth="1"/>
    <col min="9" max="9" width="1.7109375" style="14" customWidth="1"/>
    <col min="10" max="11" width="16.42578125" style="14" customWidth="1"/>
    <col min="12" max="12" width="2.7109375" style="14" customWidth="1"/>
    <col min="13" max="13" width="16.42578125" style="14" customWidth="1"/>
    <col min="14" max="14" width="1.7109375" style="14" customWidth="1"/>
    <col min="15" max="15" width="14.85546875" style="14" bestFit="1" customWidth="1"/>
    <col min="16" max="16" width="6.42578125" style="87" customWidth="1"/>
    <col min="17" max="17" width="14.28515625" style="14" bestFit="1" customWidth="1"/>
    <col min="18" max="16384" width="8.85546875" style="14"/>
  </cols>
  <sheetData>
    <row r="1" spans="1:17" s="15" customFormat="1" ht="18.75">
      <c r="A1" s="29" t="s">
        <v>39</v>
      </c>
      <c r="B1" s="29"/>
      <c r="C1" s="29"/>
      <c r="D1" s="29"/>
      <c r="E1" s="29"/>
      <c r="F1" s="29"/>
      <c r="P1" s="87"/>
    </row>
    <row r="2" spans="1:17" ht="18.75" customHeight="1">
      <c r="A2" s="3" t="s">
        <v>55</v>
      </c>
      <c r="B2" s="3"/>
      <c r="C2" s="3"/>
      <c r="D2" s="3"/>
      <c r="E2" s="3"/>
      <c r="F2" s="3"/>
    </row>
    <row r="3" spans="1:17" ht="6" customHeight="1">
      <c r="A3" s="3"/>
      <c r="B3" s="3"/>
      <c r="C3" s="3"/>
      <c r="D3" s="3"/>
      <c r="E3" s="3"/>
      <c r="F3" s="3"/>
    </row>
    <row r="4" spans="1:17" ht="19.5" customHeight="1" thickBot="1">
      <c r="A4" s="3"/>
      <c r="B4" s="184" t="s">
        <v>32</v>
      </c>
      <c r="C4" s="184"/>
      <c r="D4" s="184"/>
      <c r="E4" s="184"/>
      <c r="F4" s="184"/>
      <c r="G4" s="184"/>
      <c r="H4" s="184"/>
      <c r="J4" s="185" t="s">
        <v>31</v>
      </c>
      <c r="K4" s="185"/>
      <c r="L4" s="185"/>
      <c r="M4" s="185"/>
      <c r="N4" s="185"/>
      <c r="O4" s="185"/>
      <c r="P4" s="49"/>
    </row>
    <row r="5" spans="1:17" ht="19.5" customHeight="1">
      <c r="A5" s="3"/>
      <c r="B5" s="188" t="s">
        <v>86</v>
      </c>
      <c r="C5" s="188"/>
      <c r="D5" s="188"/>
      <c r="E5" s="188"/>
      <c r="F5" s="188"/>
      <c r="G5" s="145"/>
      <c r="H5" s="145"/>
      <c r="J5" s="49"/>
      <c r="K5" s="49"/>
      <c r="L5" s="49"/>
      <c r="M5" s="49"/>
      <c r="N5" s="49"/>
      <c r="O5" s="49"/>
      <c r="P5" s="49"/>
    </row>
    <row r="6" spans="1:17" ht="18.75">
      <c r="A6" s="16"/>
      <c r="B6" s="10">
        <v>-1</v>
      </c>
      <c r="C6" s="10"/>
      <c r="D6" s="10">
        <v>-2</v>
      </c>
      <c r="E6" s="10"/>
      <c r="F6" s="10">
        <v>-3</v>
      </c>
      <c r="H6" s="10">
        <v>-4</v>
      </c>
      <c r="I6" s="10"/>
      <c r="J6" s="30">
        <v>-5</v>
      </c>
      <c r="K6" s="10">
        <v>-6</v>
      </c>
      <c r="L6" s="10"/>
      <c r="M6" s="10">
        <v>-7</v>
      </c>
      <c r="O6" s="10">
        <f>-8</f>
        <v>-8</v>
      </c>
    </row>
    <row r="7" spans="1:17" ht="62.25">
      <c r="A7" s="121"/>
      <c r="B7" s="122" t="s">
        <v>58</v>
      </c>
      <c r="C7" s="122"/>
      <c r="D7" s="122" t="s">
        <v>57</v>
      </c>
      <c r="E7" s="122"/>
      <c r="F7" s="122" t="s">
        <v>59</v>
      </c>
      <c r="G7" s="116"/>
      <c r="H7" s="116" t="s">
        <v>87</v>
      </c>
      <c r="I7" s="116"/>
      <c r="J7" s="116" t="s">
        <v>40</v>
      </c>
      <c r="K7" s="116" t="s">
        <v>41</v>
      </c>
      <c r="L7" s="116"/>
      <c r="M7" s="116" t="s">
        <v>43</v>
      </c>
      <c r="N7" s="118"/>
      <c r="O7" s="117" t="s">
        <v>93</v>
      </c>
      <c r="P7" s="78"/>
    </row>
    <row r="8" spans="1:17">
      <c r="A8" s="138"/>
      <c r="B8" s="143"/>
      <c r="C8" s="143"/>
      <c r="D8" s="143"/>
      <c r="E8" s="143"/>
      <c r="F8" s="126" t="s">
        <v>60</v>
      </c>
      <c r="G8" s="139"/>
      <c r="H8" s="139"/>
      <c r="I8" s="139"/>
      <c r="J8" s="186" t="s">
        <v>42</v>
      </c>
      <c r="K8" s="186"/>
      <c r="L8" s="141"/>
      <c r="M8" s="141"/>
      <c r="N8" s="135"/>
      <c r="O8" s="126" t="s">
        <v>61</v>
      </c>
      <c r="P8" s="78"/>
    </row>
    <row r="9" spans="1:17" ht="15" customHeight="1">
      <c r="A9" s="58" t="s">
        <v>0</v>
      </c>
      <c r="B9" s="42">
        <v>7777</v>
      </c>
      <c r="C9" s="42"/>
      <c r="D9" s="42">
        <v>272</v>
      </c>
      <c r="E9" s="42"/>
      <c r="F9" s="42">
        <f>B9+D9</f>
        <v>8049</v>
      </c>
      <c r="G9" s="59"/>
      <c r="H9" s="60">
        <v>354</v>
      </c>
      <c r="I9" s="60"/>
      <c r="J9" s="58">
        <v>51271000</v>
      </c>
      <c r="K9" s="58">
        <v>8272000</v>
      </c>
      <c r="L9" s="58"/>
      <c r="M9" s="58">
        <v>1121000</v>
      </c>
      <c r="N9" s="58"/>
      <c r="O9" s="91">
        <f>SUM(J9:M9)</f>
        <v>60664000</v>
      </c>
      <c r="P9" s="44"/>
      <c r="Q9" s="93"/>
    </row>
    <row r="10" spans="1:17" ht="15" customHeight="1">
      <c r="A10" s="7" t="s">
        <v>1</v>
      </c>
      <c r="B10" s="7">
        <v>5789</v>
      </c>
      <c r="C10" s="7"/>
      <c r="D10" s="7">
        <v>203</v>
      </c>
      <c r="E10" s="7"/>
      <c r="F10" s="7">
        <f>B10+D10</f>
        <v>5992</v>
      </c>
      <c r="G10" s="39"/>
      <c r="H10" s="41">
        <v>44</v>
      </c>
      <c r="I10" s="41"/>
      <c r="J10" s="7">
        <v>36079000</v>
      </c>
      <c r="K10" s="7">
        <v>3369000</v>
      </c>
      <c r="L10" s="7"/>
      <c r="M10" s="7">
        <v>927000</v>
      </c>
      <c r="N10" s="7"/>
      <c r="O10" s="90">
        <f>SUM(J10:M10)</f>
        <v>40375000</v>
      </c>
      <c r="P10" s="5"/>
      <c r="Q10" s="93"/>
    </row>
    <row r="11" spans="1:17" ht="15" customHeight="1">
      <c r="A11" s="42" t="s">
        <v>2</v>
      </c>
      <c r="B11" s="42">
        <v>15250</v>
      </c>
      <c r="C11" s="42"/>
      <c r="D11" s="42">
        <v>229</v>
      </c>
      <c r="E11" s="42"/>
      <c r="F11" s="42">
        <f t="shared" ref="F11:F31" si="0">B11+D11</f>
        <v>15479</v>
      </c>
      <c r="G11" s="59"/>
      <c r="H11" s="60">
        <v>497</v>
      </c>
      <c r="I11" s="60"/>
      <c r="J11" s="42">
        <v>94725000</v>
      </c>
      <c r="K11" s="42">
        <v>16200000</v>
      </c>
      <c r="L11" s="42"/>
      <c r="M11" s="42">
        <v>1004000</v>
      </c>
      <c r="N11" s="42"/>
      <c r="O11" s="89">
        <f>SUM(J11:M11)</f>
        <v>111929000</v>
      </c>
      <c r="P11" s="5"/>
      <c r="Q11" s="93"/>
    </row>
    <row r="12" spans="1:17" ht="15" customHeight="1">
      <c r="A12" s="7" t="s">
        <v>3</v>
      </c>
      <c r="B12" s="7">
        <v>10825</v>
      </c>
      <c r="C12" s="7"/>
      <c r="D12" s="7">
        <v>379</v>
      </c>
      <c r="E12" s="7"/>
      <c r="F12" s="7">
        <f t="shared" si="0"/>
        <v>11204</v>
      </c>
      <c r="G12" s="39"/>
      <c r="H12" s="41">
        <v>185</v>
      </c>
      <c r="I12" s="41"/>
      <c r="J12" s="7">
        <v>73800000</v>
      </c>
      <c r="K12" s="7">
        <v>12698000</v>
      </c>
      <c r="L12" s="7"/>
      <c r="M12" s="7">
        <v>1553000</v>
      </c>
      <c r="N12" s="7"/>
      <c r="O12" s="90">
        <f t="shared" ref="O12:O31" si="1">SUM(J12:M12)</f>
        <v>88051000</v>
      </c>
      <c r="P12" s="5"/>
      <c r="Q12" s="93"/>
    </row>
    <row r="13" spans="1:17" ht="15" customHeight="1">
      <c r="A13" s="42" t="s">
        <v>4</v>
      </c>
      <c r="B13" s="42">
        <v>12332</v>
      </c>
      <c r="C13" s="42"/>
      <c r="D13" s="42">
        <v>62</v>
      </c>
      <c r="E13" s="42"/>
      <c r="F13" s="42">
        <f t="shared" si="0"/>
        <v>12394</v>
      </c>
      <c r="G13" s="59"/>
      <c r="H13" s="60">
        <v>920</v>
      </c>
      <c r="I13" s="60"/>
      <c r="J13" s="42">
        <v>82647000</v>
      </c>
      <c r="K13" s="42">
        <v>22152000</v>
      </c>
      <c r="L13" s="42"/>
      <c r="M13" s="42">
        <v>286000</v>
      </c>
      <c r="N13" s="42"/>
      <c r="O13" s="89">
        <f t="shared" si="1"/>
        <v>105085000</v>
      </c>
      <c r="P13" s="5"/>
      <c r="Q13" s="93"/>
    </row>
    <row r="14" spans="1:17" ht="15" customHeight="1">
      <c r="A14" s="7" t="s">
        <v>5</v>
      </c>
      <c r="B14" s="7">
        <v>19265</v>
      </c>
      <c r="C14" s="7"/>
      <c r="D14" s="7">
        <v>385</v>
      </c>
      <c r="E14" s="7"/>
      <c r="F14" s="7">
        <f t="shared" si="0"/>
        <v>19650</v>
      </c>
      <c r="G14" s="39"/>
      <c r="H14" s="41">
        <v>931</v>
      </c>
      <c r="I14" s="41"/>
      <c r="J14" s="7">
        <v>127456000</v>
      </c>
      <c r="K14" s="7">
        <v>15960000</v>
      </c>
      <c r="L14" s="7"/>
      <c r="M14" s="7">
        <v>1759000</v>
      </c>
      <c r="N14" s="7"/>
      <c r="O14" s="90">
        <f t="shared" si="1"/>
        <v>145175000</v>
      </c>
      <c r="P14" s="5"/>
      <c r="Q14" s="93"/>
    </row>
    <row r="15" spans="1:17" ht="15" customHeight="1">
      <c r="A15" s="42" t="s">
        <v>6</v>
      </c>
      <c r="B15" s="42">
        <v>28937</v>
      </c>
      <c r="C15" s="42"/>
      <c r="D15" s="42">
        <v>434</v>
      </c>
      <c r="E15" s="42"/>
      <c r="F15" s="42">
        <f t="shared" si="0"/>
        <v>29371</v>
      </c>
      <c r="G15" s="59"/>
      <c r="H15" s="60">
        <v>1763</v>
      </c>
      <c r="I15" s="60"/>
      <c r="J15" s="42">
        <v>205011000</v>
      </c>
      <c r="K15" s="42">
        <v>42620000</v>
      </c>
      <c r="L15" s="42"/>
      <c r="M15" s="42">
        <v>2223000</v>
      </c>
      <c r="N15" s="42"/>
      <c r="O15" s="89">
        <f t="shared" si="1"/>
        <v>249854000</v>
      </c>
      <c r="P15" s="5"/>
      <c r="Q15" s="93"/>
    </row>
    <row r="16" spans="1:17" ht="15" customHeight="1">
      <c r="A16" s="7" t="s">
        <v>7</v>
      </c>
      <c r="B16" s="7">
        <v>7603</v>
      </c>
      <c r="C16" s="7"/>
      <c r="D16" s="7"/>
      <c r="E16" s="7"/>
      <c r="F16" s="7">
        <f t="shared" si="0"/>
        <v>7603</v>
      </c>
      <c r="G16" s="39"/>
      <c r="H16" s="41">
        <v>427</v>
      </c>
      <c r="I16" s="41"/>
      <c r="J16" s="7">
        <v>46904000</v>
      </c>
      <c r="K16" s="7">
        <v>10548000</v>
      </c>
      <c r="L16" s="7"/>
      <c r="M16" s="7"/>
      <c r="N16" s="7"/>
      <c r="O16" s="90">
        <f t="shared" si="1"/>
        <v>57452000</v>
      </c>
      <c r="P16" s="5"/>
      <c r="Q16" s="93"/>
    </row>
    <row r="17" spans="1:17" ht="15" customHeight="1">
      <c r="A17" s="42" t="s">
        <v>8</v>
      </c>
      <c r="B17" s="42">
        <v>28963</v>
      </c>
      <c r="C17" s="42"/>
      <c r="D17" s="42">
        <v>579</v>
      </c>
      <c r="E17" s="42"/>
      <c r="F17" s="42">
        <f t="shared" si="0"/>
        <v>29542</v>
      </c>
      <c r="G17" s="59"/>
      <c r="H17" s="60">
        <v>1353</v>
      </c>
      <c r="I17" s="60"/>
      <c r="J17" s="42">
        <v>203847000</v>
      </c>
      <c r="K17" s="42">
        <v>41387000</v>
      </c>
      <c r="L17" s="42"/>
      <c r="M17" s="42">
        <v>2802000</v>
      </c>
      <c r="N17" s="42"/>
      <c r="O17" s="89">
        <f t="shared" si="1"/>
        <v>248036000</v>
      </c>
      <c r="P17" s="5"/>
      <c r="Q17" s="93"/>
    </row>
    <row r="18" spans="1:17" ht="15" customHeight="1">
      <c r="A18" s="7" t="s">
        <v>9</v>
      </c>
      <c r="B18" s="7">
        <v>18005</v>
      </c>
      <c r="C18" s="7"/>
      <c r="D18" s="7">
        <v>360</v>
      </c>
      <c r="E18" s="7"/>
      <c r="F18" s="7">
        <f t="shared" si="0"/>
        <v>18365</v>
      </c>
      <c r="G18" s="39"/>
      <c r="H18" s="41">
        <v>735</v>
      </c>
      <c r="I18" s="41"/>
      <c r="J18" s="7">
        <v>127818000</v>
      </c>
      <c r="K18" s="7">
        <v>27109000</v>
      </c>
      <c r="L18" s="7"/>
      <c r="M18" s="7">
        <v>1658000</v>
      </c>
      <c r="N18" s="7"/>
      <c r="O18" s="90">
        <f t="shared" si="1"/>
        <v>156585000</v>
      </c>
      <c r="P18" s="5"/>
      <c r="Q18" s="93"/>
    </row>
    <row r="19" spans="1:17" ht="15" customHeight="1">
      <c r="A19" s="42" t="s">
        <v>33</v>
      </c>
      <c r="B19" s="42">
        <v>1418</v>
      </c>
      <c r="C19" s="42"/>
      <c r="D19" s="42"/>
      <c r="E19" s="42"/>
      <c r="F19" s="42">
        <f t="shared" si="0"/>
        <v>1418</v>
      </c>
      <c r="G19" s="59"/>
      <c r="H19" s="60">
        <v>48</v>
      </c>
      <c r="I19" s="60"/>
      <c r="J19" s="42">
        <v>6710000</v>
      </c>
      <c r="K19" s="42">
        <v>4034000</v>
      </c>
      <c r="L19" s="42"/>
      <c r="M19" s="42"/>
      <c r="N19" s="42"/>
      <c r="O19" s="89">
        <f t="shared" si="1"/>
        <v>10744000</v>
      </c>
      <c r="P19" s="5"/>
      <c r="Q19" s="93"/>
    </row>
    <row r="20" spans="1:17" ht="15" customHeight="1">
      <c r="A20" s="7" t="s">
        <v>10</v>
      </c>
      <c r="B20" s="7">
        <v>5836</v>
      </c>
      <c r="C20" s="7"/>
      <c r="D20" s="7">
        <v>204</v>
      </c>
      <c r="E20" s="7"/>
      <c r="F20" s="7">
        <f t="shared" si="0"/>
        <v>6040</v>
      </c>
      <c r="G20" s="39"/>
      <c r="H20" s="41">
        <v>322</v>
      </c>
      <c r="I20" s="41"/>
      <c r="J20" s="7">
        <v>35963000</v>
      </c>
      <c r="K20" s="7">
        <v>5081000</v>
      </c>
      <c r="L20" s="7"/>
      <c r="M20" s="7">
        <v>856000</v>
      </c>
      <c r="N20" s="7"/>
      <c r="O20" s="90">
        <f t="shared" si="1"/>
        <v>41900000</v>
      </c>
      <c r="P20" s="5"/>
      <c r="Q20" s="93"/>
    </row>
    <row r="21" spans="1:17" ht="15" customHeight="1">
      <c r="A21" s="42" t="s">
        <v>11</v>
      </c>
      <c r="B21" s="42">
        <v>27139</v>
      </c>
      <c r="C21" s="42"/>
      <c r="D21" s="42">
        <v>543</v>
      </c>
      <c r="E21" s="42"/>
      <c r="F21" s="42">
        <f t="shared" si="0"/>
        <v>27682</v>
      </c>
      <c r="G21" s="59"/>
      <c r="H21" s="60">
        <v>1806</v>
      </c>
      <c r="I21" s="60"/>
      <c r="J21" s="42">
        <v>193580000</v>
      </c>
      <c r="K21" s="42">
        <v>36936000</v>
      </c>
      <c r="L21" s="42"/>
      <c r="M21" s="42">
        <v>2614000</v>
      </c>
      <c r="N21" s="42"/>
      <c r="O21" s="89">
        <f t="shared" si="1"/>
        <v>233130000</v>
      </c>
      <c r="P21" s="5"/>
      <c r="Q21" s="93"/>
    </row>
    <row r="22" spans="1:17" ht="15" customHeight="1">
      <c r="A22" s="7" t="s">
        <v>12</v>
      </c>
      <c r="B22" s="7">
        <v>18714</v>
      </c>
      <c r="C22" s="7"/>
      <c r="D22" s="7">
        <v>374</v>
      </c>
      <c r="E22" s="7"/>
      <c r="F22" s="7">
        <f t="shared" si="0"/>
        <v>19088</v>
      </c>
      <c r="G22" s="39"/>
      <c r="H22" s="41">
        <v>1030</v>
      </c>
      <c r="I22" s="41"/>
      <c r="J22" s="7">
        <v>123007000</v>
      </c>
      <c r="K22" s="7">
        <v>32074000</v>
      </c>
      <c r="L22" s="7"/>
      <c r="M22" s="7">
        <v>1781000</v>
      </c>
      <c r="N22" s="7"/>
      <c r="O22" s="90">
        <f t="shared" si="1"/>
        <v>156862000</v>
      </c>
      <c r="P22" s="5"/>
      <c r="Q22" s="93"/>
    </row>
    <row r="23" spans="1:17" ht="15" customHeight="1">
      <c r="A23" s="42" t="s">
        <v>13</v>
      </c>
      <c r="B23" s="42">
        <v>23077</v>
      </c>
      <c r="C23" s="42"/>
      <c r="D23" s="42">
        <v>462</v>
      </c>
      <c r="E23" s="42"/>
      <c r="F23" s="42">
        <f t="shared" si="0"/>
        <v>23539</v>
      </c>
      <c r="G23" s="59"/>
      <c r="H23" s="60">
        <v>543</v>
      </c>
      <c r="I23" s="60"/>
      <c r="J23" s="42">
        <v>160676000</v>
      </c>
      <c r="K23" s="42">
        <v>19179000</v>
      </c>
      <c r="L23" s="42"/>
      <c r="M23" s="42">
        <v>2149000</v>
      </c>
      <c r="N23" s="42"/>
      <c r="O23" s="89">
        <f t="shared" si="1"/>
        <v>182004000</v>
      </c>
      <c r="P23" s="5"/>
      <c r="Q23" s="93"/>
    </row>
    <row r="24" spans="1:17" ht="15" customHeight="1">
      <c r="A24" s="7" t="s">
        <v>14</v>
      </c>
      <c r="B24" s="7">
        <v>15400</v>
      </c>
      <c r="C24" s="7"/>
      <c r="D24" s="7">
        <v>308</v>
      </c>
      <c r="E24" s="7"/>
      <c r="F24" s="7">
        <f t="shared" si="0"/>
        <v>15708</v>
      </c>
      <c r="G24" s="39"/>
      <c r="H24" s="41">
        <v>776</v>
      </c>
      <c r="I24" s="41"/>
      <c r="J24" s="7">
        <v>101640000</v>
      </c>
      <c r="K24" s="7">
        <v>22108000</v>
      </c>
      <c r="L24" s="7"/>
      <c r="M24" s="7">
        <v>1281000</v>
      </c>
      <c r="N24" s="7"/>
      <c r="O24" s="90">
        <f t="shared" si="1"/>
        <v>125029000</v>
      </c>
      <c r="P24" s="5"/>
      <c r="Q24" s="93"/>
    </row>
    <row r="25" spans="1:17" ht="15" customHeight="1">
      <c r="A25" s="42" t="s">
        <v>15</v>
      </c>
      <c r="B25" s="42">
        <v>27404</v>
      </c>
      <c r="C25" s="42"/>
      <c r="D25" s="42">
        <v>548</v>
      </c>
      <c r="E25" s="42"/>
      <c r="F25" s="42">
        <f t="shared" si="0"/>
        <v>27952</v>
      </c>
      <c r="G25" s="59"/>
      <c r="H25" s="60">
        <v>4288</v>
      </c>
      <c r="I25" s="60"/>
      <c r="J25" s="42">
        <v>189557000</v>
      </c>
      <c r="K25" s="42">
        <v>88709000</v>
      </c>
      <c r="L25" s="42"/>
      <c r="M25" s="42">
        <v>2699000</v>
      </c>
      <c r="N25" s="42"/>
      <c r="O25" s="89">
        <f t="shared" si="1"/>
        <v>280965000</v>
      </c>
      <c r="P25" s="5"/>
      <c r="Q25" s="93"/>
    </row>
    <row r="26" spans="1:17" ht="15" customHeight="1">
      <c r="A26" s="7" t="s">
        <v>16</v>
      </c>
      <c r="B26" s="7">
        <v>24099</v>
      </c>
      <c r="C26" s="7"/>
      <c r="D26" s="7">
        <v>120</v>
      </c>
      <c r="E26" s="7"/>
      <c r="F26" s="7">
        <f t="shared" si="0"/>
        <v>24219</v>
      </c>
      <c r="G26" s="39"/>
      <c r="H26" s="41">
        <v>1501</v>
      </c>
      <c r="I26" s="41"/>
      <c r="J26" s="7">
        <v>167825000</v>
      </c>
      <c r="K26" s="7">
        <v>40780000</v>
      </c>
      <c r="L26" s="7"/>
      <c r="M26" s="7">
        <v>560000</v>
      </c>
      <c r="N26" s="7"/>
      <c r="O26" s="90">
        <f t="shared" si="1"/>
        <v>209165000</v>
      </c>
      <c r="P26" s="5"/>
      <c r="Q26" s="93"/>
    </row>
    <row r="27" spans="1:17" ht="15" customHeight="1">
      <c r="A27" s="42" t="s">
        <v>17</v>
      </c>
      <c r="B27" s="42">
        <v>22747</v>
      </c>
      <c r="C27" s="42"/>
      <c r="D27" s="42">
        <v>455</v>
      </c>
      <c r="E27" s="42"/>
      <c r="F27" s="42">
        <f t="shared" si="0"/>
        <v>23202</v>
      </c>
      <c r="G27" s="59"/>
      <c r="H27" s="60">
        <v>2839</v>
      </c>
      <c r="I27" s="60"/>
      <c r="J27" s="42">
        <v>167874000</v>
      </c>
      <c r="K27" s="42">
        <v>64179000</v>
      </c>
      <c r="L27" s="42"/>
      <c r="M27" s="42">
        <v>2200000</v>
      </c>
      <c r="N27" s="42"/>
      <c r="O27" s="89">
        <f t="shared" si="1"/>
        <v>234253000</v>
      </c>
      <c r="P27" s="5"/>
      <c r="Q27" s="93"/>
    </row>
    <row r="28" spans="1:17" ht="15" customHeight="1">
      <c r="A28" s="7" t="s">
        <v>18</v>
      </c>
      <c r="B28" s="7">
        <v>17020</v>
      </c>
      <c r="C28" s="7"/>
      <c r="D28" s="7">
        <v>255</v>
      </c>
      <c r="E28" s="7"/>
      <c r="F28" s="7">
        <f t="shared" si="0"/>
        <v>17275</v>
      </c>
      <c r="G28" s="39"/>
      <c r="H28" s="41">
        <v>3093</v>
      </c>
      <c r="I28" s="41"/>
      <c r="J28" s="7">
        <v>116607000</v>
      </c>
      <c r="K28" s="7">
        <v>89893000</v>
      </c>
      <c r="L28" s="7"/>
      <c r="M28" s="7">
        <v>1286000</v>
      </c>
      <c r="N28" s="7"/>
      <c r="O28" s="90">
        <f t="shared" si="1"/>
        <v>207786000</v>
      </c>
      <c r="P28" s="5"/>
      <c r="Q28" s="93"/>
    </row>
    <row r="29" spans="1:17" ht="15" customHeight="1">
      <c r="A29" s="42" t="s">
        <v>19</v>
      </c>
      <c r="B29" s="42">
        <v>9281</v>
      </c>
      <c r="C29" s="42"/>
      <c r="D29" s="42">
        <v>325</v>
      </c>
      <c r="E29" s="42"/>
      <c r="F29" s="42">
        <f t="shared" si="0"/>
        <v>9606</v>
      </c>
      <c r="G29" s="59"/>
      <c r="H29" s="60">
        <v>375</v>
      </c>
      <c r="I29" s="60"/>
      <c r="J29" s="42">
        <v>65764000</v>
      </c>
      <c r="K29" s="42">
        <v>21489000</v>
      </c>
      <c r="L29" s="42"/>
      <c r="M29" s="42">
        <v>1448000</v>
      </c>
      <c r="N29" s="42"/>
      <c r="O29" s="89">
        <f t="shared" si="1"/>
        <v>88701000</v>
      </c>
      <c r="P29" s="5"/>
      <c r="Q29" s="93"/>
    </row>
    <row r="30" spans="1:17" ht="15" customHeight="1">
      <c r="A30" s="7" t="s">
        <v>20</v>
      </c>
      <c r="B30" s="7">
        <v>8244</v>
      </c>
      <c r="C30" s="7"/>
      <c r="D30" s="7">
        <v>165</v>
      </c>
      <c r="E30" s="7"/>
      <c r="F30" s="7">
        <f t="shared" si="0"/>
        <v>8409</v>
      </c>
      <c r="G30" s="39"/>
      <c r="H30" s="41">
        <v>105</v>
      </c>
      <c r="I30" s="41"/>
      <c r="J30" s="7">
        <v>47583000</v>
      </c>
      <c r="K30" s="7">
        <v>6966000</v>
      </c>
      <c r="L30" s="7"/>
      <c r="M30" s="7">
        <v>754000</v>
      </c>
      <c r="N30" s="7"/>
      <c r="O30" s="90">
        <f t="shared" si="1"/>
        <v>55303000</v>
      </c>
      <c r="P30" s="5"/>
      <c r="Q30" s="93"/>
    </row>
    <row r="31" spans="1:17" ht="15" customHeight="1">
      <c r="A31" s="42" t="s">
        <v>21</v>
      </c>
      <c r="B31" s="42">
        <v>7631</v>
      </c>
      <c r="C31" s="42"/>
      <c r="D31" s="42">
        <v>267</v>
      </c>
      <c r="E31" s="42"/>
      <c r="F31" s="42">
        <f t="shared" si="0"/>
        <v>7898</v>
      </c>
      <c r="G31" s="59"/>
      <c r="H31" s="60">
        <v>65</v>
      </c>
      <c r="I31" s="60"/>
      <c r="J31" s="42">
        <v>49089000</v>
      </c>
      <c r="K31" s="42">
        <v>7341000</v>
      </c>
      <c r="L31" s="42"/>
      <c r="M31" s="42">
        <v>1220000</v>
      </c>
      <c r="N31" s="42"/>
      <c r="O31" s="89">
        <f t="shared" si="1"/>
        <v>57650000</v>
      </c>
      <c r="P31" s="5"/>
      <c r="Q31" s="93"/>
    </row>
    <row r="32" spans="1:17" ht="6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7"/>
      <c r="P32" s="5"/>
      <c r="Q32" s="92"/>
    </row>
    <row r="33" spans="1:17" ht="15" customHeight="1">
      <c r="A33" s="4" t="s">
        <v>22</v>
      </c>
      <c r="B33" s="2">
        <f>SUM(B9:B31)</f>
        <v>362756</v>
      </c>
      <c r="C33" s="2"/>
      <c r="D33" s="2">
        <f t="shared" ref="D33:F33" si="2">SUM(D9:D31)</f>
        <v>6929</v>
      </c>
      <c r="E33" s="2"/>
      <c r="F33" s="2">
        <f t="shared" si="2"/>
        <v>369685</v>
      </c>
      <c r="G33" s="2"/>
      <c r="H33" s="2">
        <f>SUM(H9:H31)</f>
        <v>24000</v>
      </c>
      <c r="I33" s="33"/>
      <c r="J33" s="4">
        <f>SUM(J9:J31)</f>
        <v>2475433000</v>
      </c>
      <c r="K33" s="4">
        <f>SUM(K9:K31)</f>
        <v>639084000</v>
      </c>
      <c r="L33" s="4"/>
      <c r="M33" s="4">
        <f>SUM(M9:M31)</f>
        <v>32181000</v>
      </c>
      <c r="N33" s="4"/>
      <c r="O33" s="4">
        <f>SUM(O9:O31)</f>
        <v>3146698000</v>
      </c>
      <c r="P33" s="36"/>
      <c r="Q33" s="7"/>
    </row>
    <row r="34" spans="1:17" ht="6" customHeight="1">
      <c r="A34" s="7"/>
      <c r="B34" s="7"/>
      <c r="C34" s="7"/>
      <c r="D34" s="7"/>
      <c r="E34" s="7"/>
      <c r="F34" s="7"/>
      <c r="G34" s="7"/>
      <c r="H34" s="7"/>
      <c r="I34" s="5"/>
      <c r="J34" s="7"/>
      <c r="K34" s="7"/>
      <c r="L34" s="7"/>
      <c r="M34" s="7"/>
      <c r="N34" s="7"/>
      <c r="O34" s="7"/>
      <c r="P34" s="5"/>
    </row>
    <row r="35" spans="1:17" ht="15" customHeight="1">
      <c r="A35" s="42" t="s">
        <v>91</v>
      </c>
      <c r="B35" s="42">
        <f>660+659</f>
        <v>1319</v>
      </c>
      <c r="C35" s="42"/>
      <c r="D35" s="42">
        <v>366</v>
      </c>
      <c r="E35" s="42"/>
      <c r="F35" s="42">
        <f t="shared" ref="F35" si="3">B35+D35</f>
        <v>1685</v>
      </c>
      <c r="G35" s="63"/>
      <c r="H35" s="42">
        <v>23</v>
      </c>
      <c r="I35" s="62"/>
      <c r="J35" s="42">
        <v>2948000</v>
      </c>
      <c r="K35" s="42"/>
      <c r="L35" s="42"/>
      <c r="M35" s="42"/>
      <c r="N35" s="42"/>
      <c r="O35" s="89">
        <f t="shared" ref="O35" si="4">SUM(J35:M35)</f>
        <v>2948000</v>
      </c>
      <c r="P35" s="5"/>
      <c r="Q35" s="12"/>
    </row>
    <row r="36" spans="1:17" ht="15" customHeight="1">
      <c r="A36" s="7" t="s">
        <v>24</v>
      </c>
      <c r="B36" s="7">
        <v>56</v>
      </c>
      <c r="C36" s="7"/>
      <c r="D36" s="7"/>
      <c r="E36" s="7"/>
      <c r="F36" s="7">
        <f>B36+D36</f>
        <v>56</v>
      </c>
      <c r="G36" s="40"/>
      <c r="H36" s="7">
        <v>3</v>
      </c>
      <c r="I36" s="5"/>
      <c r="J36" s="7">
        <v>639000</v>
      </c>
      <c r="K36" s="38"/>
      <c r="L36" s="38"/>
      <c r="M36" s="38"/>
      <c r="N36" s="7"/>
      <c r="O36" s="171">
        <f>SUM(J36:M36)</f>
        <v>639000</v>
      </c>
      <c r="P36" s="5"/>
    </row>
    <row r="37" spans="1:17" ht="9" customHeight="1">
      <c r="A37" s="7"/>
      <c r="B37" s="7"/>
      <c r="C37" s="7"/>
      <c r="D37" s="7"/>
      <c r="E37" s="7"/>
      <c r="F37" s="7"/>
      <c r="G37" s="7"/>
      <c r="H37" s="7"/>
      <c r="I37" s="5"/>
      <c r="J37" s="7"/>
      <c r="K37" s="7"/>
      <c r="L37" s="7"/>
      <c r="M37" s="7"/>
      <c r="N37" s="7"/>
      <c r="O37" s="7"/>
      <c r="P37" s="5"/>
    </row>
    <row r="38" spans="1:17" ht="15" customHeight="1" thickBot="1">
      <c r="A38" s="64" t="s">
        <v>25</v>
      </c>
      <c r="B38" s="65">
        <f>SUM(B33:B36)</f>
        <v>364131</v>
      </c>
      <c r="C38" s="65"/>
      <c r="D38" s="65">
        <f>SUM(D33:D36)</f>
        <v>7295</v>
      </c>
      <c r="E38" s="65"/>
      <c r="F38" s="65">
        <f>SUM(F33:F36)</f>
        <v>371426</v>
      </c>
      <c r="G38" s="65"/>
      <c r="H38" s="65">
        <f>SUM(H33:H36)</f>
        <v>24026</v>
      </c>
      <c r="I38" s="65"/>
      <c r="J38" s="64">
        <f>SUM(J33:J36)</f>
        <v>2479020000</v>
      </c>
      <c r="K38" s="64">
        <f>SUM(K33:K36)</f>
        <v>639084000</v>
      </c>
      <c r="L38" s="64"/>
      <c r="M38" s="64">
        <f t="shared" ref="M38" si="5">SUM(M33:M36)</f>
        <v>32181000</v>
      </c>
      <c r="N38" s="64"/>
      <c r="O38" s="64">
        <f>SUM(O33:O36)</f>
        <v>3150285000</v>
      </c>
      <c r="P38" s="36"/>
    </row>
    <row r="39" spans="1:17" ht="12" customHeight="1">
      <c r="G39" s="7"/>
      <c r="H39" s="7"/>
      <c r="I39" s="7"/>
      <c r="J39" s="7"/>
      <c r="K39" s="7"/>
      <c r="L39" s="7"/>
      <c r="M39" s="7"/>
      <c r="N39" s="7"/>
      <c r="O39" s="7"/>
      <c r="P39" s="5"/>
    </row>
    <row r="40" spans="1:17">
      <c r="A40" s="110" t="s">
        <v>88</v>
      </c>
      <c r="B40" s="108"/>
      <c r="C40" s="108"/>
      <c r="D40" s="108"/>
      <c r="E40" s="108"/>
      <c r="F40" s="108"/>
      <c r="G40" s="108"/>
      <c r="H40" s="108"/>
      <c r="I40" s="108"/>
      <c r="J40" s="108"/>
      <c r="N40" s="108"/>
      <c r="O40" s="109"/>
      <c r="P40" s="5"/>
    </row>
    <row r="41" spans="1:17">
      <c r="A41" s="187" t="s">
        <v>90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5"/>
    </row>
  </sheetData>
  <mergeCells count="5">
    <mergeCell ref="B4:H4"/>
    <mergeCell ref="J4:O4"/>
    <mergeCell ref="J8:K8"/>
    <mergeCell ref="A41:O41"/>
    <mergeCell ref="B5:F5"/>
  </mergeCells>
  <printOptions horizontalCentered="1"/>
  <pageMargins left="0.7" right="0.7" top="0.5" bottom="0.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G38"/>
  <sheetViews>
    <sheetView tabSelected="1" zoomScaleNormal="100" workbookViewId="0">
      <selection activeCell="H33" sqref="H33"/>
    </sheetView>
  </sheetViews>
  <sheetFormatPr defaultColWidth="8.85546875" defaultRowHeight="15"/>
  <cols>
    <col min="1" max="1" width="24" style="14" customWidth="1"/>
    <col min="2" max="2" width="15.140625" style="14" customWidth="1"/>
    <col min="3" max="3" width="13.7109375" style="14" customWidth="1"/>
    <col min="4" max="4" width="17.5703125" style="14" bestFit="1" customWidth="1"/>
    <col min="5" max="5" width="1.7109375" style="14" customWidth="1"/>
    <col min="6" max="6" width="8.85546875" style="14"/>
    <col min="7" max="7" width="12.85546875" style="14" bestFit="1" customWidth="1"/>
    <col min="8" max="16384" width="8.85546875" style="14"/>
  </cols>
  <sheetData>
    <row r="1" spans="1:7" ht="18.75">
      <c r="A1" s="29" t="s">
        <v>54</v>
      </c>
      <c r="B1" s="29"/>
      <c r="C1" s="29"/>
      <c r="D1" s="29"/>
      <c r="E1" s="29"/>
    </row>
    <row r="2" spans="1:7" ht="18.75">
      <c r="A2" s="3" t="s">
        <v>55</v>
      </c>
      <c r="B2" s="3"/>
      <c r="C2" s="3"/>
      <c r="D2" s="3"/>
      <c r="E2" s="3"/>
    </row>
    <row r="3" spans="1:7" ht="10.5" customHeight="1">
      <c r="A3" s="3"/>
      <c r="B3" s="3"/>
      <c r="C3" s="3"/>
      <c r="D3" s="3"/>
      <c r="E3" s="3"/>
    </row>
    <row r="4" spans="1:7" s="105" customFormat="1" ht="20.25" customHeight="1">
      <c r="A4" s="104"/>
      <c r="B4" s="142"/>
      <c r="C4" s="142"/>
      <c r="D4" s="142"/>
      <c r="E4" s="142"/>
    </row>
    <row r="5" spans="1:7" s="112" customFormat="1">
      <c r="A5" s="113"/>
      <c r="B5" s="10"/>
      <c r="C5" s="10"/>
      <c r="D5" s="10"/>
      <c r="E5" s="10"/>
    </row>
    <row r="6" spans="1:7" s="112" customFormat="1" ht="48" customHeight="1">
      <c r="A6" s="121"/>
      <c r="B6" s="116" t="s">
        <v>94</v>
      </c>
      <c r="C6" s="116"/>
      <c r="D6" s="117" t="s">
        <v>95</v>
      </c>
      <c r="E6" s="117"/>
    </row>
    <row r="7" spans="1:7" s="112" customFormat="1" ht="24">
      <c r="A7" s="140"/>
      <c r="B7" s="126" t="s">
        <v>38</v>
      </c>
      <c r="C7" s="126"/>
      <c r="D7" s="126" t="s">
        <v>53</v>
      </c>
      <c r="E7" s="126"/>
    </row>
    <row r="8" spans="1:7" s="112" customFormat="1" ht="6" customHeight="1">
      <c r="A8" s="14"/>
      <c r="B8" s="114"/>
      <c r="C8" s="114"/>
      <c r="D8" s="114"/>
      <c r="E8" s="114"/>
    </row>
    <row r="9" spans="1:7" s="112" customFormat="1" ht="15" customHeight="1">
      <c r="A9" s="58" t="s">
        <v>0</v>
      </c>
      <c r="B9" s="58">
        <v>17948800</v>
      </c>
      <c r="C9" s="58"/>
      <c r="D9" s="58">
        <f>ROUND(B9*0.95,-2)</f>
        <v>17051400</v>
      </c>
      <c r="E9" s="91"/>
      <c r="G9" s="176"/>
    </row>
    <row r="10" spans="1:7" s="112" customFormat="1" ht="15" customHeight="1">
      <c r="A10" s="7" t="s">
        <v>1</v>
      </c>
      <c r="B10" s="7">
        <v>9578800</v>
      </c>
      <c r="C10" s="7"/>
      <c r="D10" s="7">
        <f t="shared" ref="D10:D31" si="0">ROUND(B10*0.95,-2)</f>
        <v>9099900</v>
      </c>
      <c r="E10" s="90"/>
      <c r="G10" s="176"/>
    </row>
    <row r="11" spans="1:7" s="112" customFormat="1" ht="15" customHeight="1">
      <c r="A11" s="42" t="s">
        <v>2</v>
      </c>
      <c r="B11" s="42">
        <v>24118700</v>
      </c>
      <c r="C11" s="42"/>
      <c r="D11" s="42">
        <f t="shared" si="0"/>
        <v>22912800</v>
      </c>
      <c r="E11" s="89"/>
      <c r="G11" s="176"/>
    </row>
    <row r="12" spans="1:7" s="112" customFormat="1" ht="15" customHeight="1">
      <c r="A12" s="7" t="s">
        <v>3</v>
      </c>
      <c r="B12" s="7">
        <v>29587000</v>
      </c>
      <c r="C12" s="7"/>
      <c r="D12" s="7">
        <f t="shared" si="0"/>
        <v>28107700</v>
      </c>
      <c r="E12" s="90"/>
      <c r="G12" s="176"/>
    </row>
    <row r="13" spans="1:7" s="112" customFormat="1" ht="15" customHeight="1">
      <c r="A13" s="42" t="s">
        <v>4</v>
      </c>
      <c r="B13" s="42">
        <v>22931000</v>
      </c>
      <c r="C13" s="42"/>
      <c r="D13" s="42">
        <f>ROUND(B13*0.95,-2)-100</f>
        <v>21784400</v>
      </c>
      <c r="E13" s="89"/>
      <c r="G13" s="176"/>
    </row>
    <row r="14" spans="1:7" s="112" customFormat="1" ht="15" customHeight="1">
      <c r="A14" s="7" t="s">
        <v>5</v>
      </c>
      <c r="B14" s="7">
        <v>41345100</v>
      </c>
      <c r="C14" s="7"/>
      <c r="D14" s="7">
        <f t="shared" si="0"/>
        <v>39277800</v>
      </c>
      <c r="E14" s="90"/>
      <c r="G14" s="176"/>
    </row>
    <row r="15" spans="1:7" s="112" customFormat="1" ht="15" customHeight="1">
      <c r="A15" s="42" t="s">
        <v>6</v>
      </c>
      <c r="B15" s="42">
        <v>54928500</v>
      </c>
      <c r="C15" s="42"/>
      <c r="D15" s="42">
        <f t="shared" si="0"/>
        <v>52182100</v>
      </c>
      <c r="E15" s="89"/>
      <c r="G15" s="176"/>
    </row>
    <row r="16" spans="1:7" s="112" customFormat="1" ht="15" customHeight="1">
      <c r="A16" s="7" t="s">
        <v>7</v>
      </c>
      <c r="B16" s="7">
        <v>13706000</v>
      </c>
      <c r="C16" s="7"/>
      <c r="D16" s="7">
        <f t="shared" si="0"/>
        <v>13020700</v>
      </c>
      <c r="E16" s="90"/>
      <c r="G16" s="176"/>
    </row>
    <row r="17" spans="1:7" s="112" customFormat="1" ht="15" customHeight="1">
      <c r="A17" s="42" t="s">
        <v>8</v>
      </c>
      <c r="B17" s="42">
        <v>57615600</v>
      </c>
      <c r="C17" s="42"/>
      <c r="D17" s="42">
        <f t="shared" si="0"/>
        <v>54734800</v>
      </c>
      <c r="E17" s="89"/>
      <c r="G17" s="176"/>
    </row>
    <row r="18" spans="1:7" s="112" customFormat="1" ht="15" customHeight="1">
      <c r="A18" s="7" t="s">
        <v>9</v>
      </c>
      <c r="B18" s="7">
        <v>55616500</v>
      </c>
      <c r="C18" s="7"/>
      <c r="D18" s="7">
        <f t="shared" si="0"/>
        <v>52835700</v>
      </c>
      <c r="E18" s="90"/>
      <c r="G18" s="176"/>
    </row>
    <row r="19" spans="1:7" s="112" customFormat="1" ht="15" customHeight="1">
      <c r="A19" s="42" t="s">
        <v>33</v>
      </c>
      <c r="B19" s="42">
        <v>1944000</v>
      </c>
      <c r="C19" s="42"/>
      <c r="D19" s="42">
        <f t="shared" si="0"/>
        <v>1846800</v>
      </c>
      <c r="E19" s="89"/>
      <c r="G19" s="176"/>
    </row>
    <row r="20" spans="1:7" s="112" customFormat="1" ht="15" customHeight="1">
      <c r="A20" s="7" t="s">
        <v>10</v>
      </c>
      <c r="B20" s="7">
        <v>10732100</v>
      </c>
      <c r="C20" s="7"/>
      <c r="D20" s="7">
        <f t="shared" si="0"/>
        <v>10195500</v>
      </c>
      <c r="E20" s="90"/>
      <c r="G20" s="176"/>
    </row>
    <row r="21" spans="1:7" s="112" customFormat="1" ht="15" customHeight="1">
      <c r="A21" s="42" t="s">
        <v>11</v>
      </c>
      <c r="B21" s="42">
        <v>61056200</v>
      </c>
      <c r="C21" s="42"/>
      <c r="D21" s="42">
        <f t="shared" si="0"/>
        <v>58003400</v>
      </c>
      <c r="E21" s="89"/>
      <c r="G21" s="176"/>
    </row>
    <row r="22" spans="1:7" s="112" customFormat="1" ht="15" customHeight="1">
      <c r="A22" s="7" t="s">
        <v>12</v>
      </c>
      <c r="B22" s="7">
        <v>34054000</v>
      </c>
      <c r="C22" s="7"/>
      <c r="D22" s="7">
        <f t="shared" si="0"/>
        <v>32351300</v>
      </c>
      <c r="E22" s="90"/>
      <c r="G22" s="176"/>
    </row>
    <row r="23" spans="1:7" s="112" customFormat="1" ht="15" customHeight="1">
      <c r="A23" s="42" t="s">
        <v>13</v>
      </c>
      <c r="B23" s="42">
        <v>45562900</v>
      </c>
      <c r="C23" s="42"/>
      <c r="D23" s="42">
        <f t="shared" si="0"/>
        <v>43284800</v>
      </c>
      <c r="E23" s="89"/>
      <c r="G23" s="176"/>
    </row>
    <row r="24" spans="1:7" s="112" customFormat="1" ht="15" customHeight="1">
      <c r="A24" s="7" t="s">
        <v>14</v>
      </c>
      <c r="B24" s="7">
        <v>36638200</v>
      </c>
      <c r="C24" s="7"/>
      <c r="D24" s="7">
        <f t="shared" si="0"/>
        <v>34806300</v>
      </c>
      <c r="E24" s="90"/>
      <c r="G24" s="176"/>
    </row>
    <row r="25" spans="1:7" s="112" customFormat="1" ht="15" customHeight="1">
      <c r="A25" s="42" t="s">
        <v>15</v>
      </c>
      <c r="B25" s="42">
        <v>41475000</v>
      </c>
      <c r="C25" s="42"/>
      <c r="D25" s="42">
        <f t="shared" si="0"/>
        <v>39401300</v>
      </c>
      <c r="E25" s="89"/>
      <c r="G25" s="176"/>
    </row>
    <row r="26" spans="1:7" s="112" customFormat="1" ht="15" customHeight="1">
      <c r="A26" s="7" t="s">
        <v>16</v>
      </c>
      <c r="B26" s="7">
        <v>45511000</v>
      </c>
      <c r="C26" s="7"/>
      <c r="D26" s="7">
        <f>ROUND(B26*0.95,-2)-100</f>
        <v>43235400</v>
      </c>
      <c r="E26" s="90"/>
      <c r="G26" s="176"/>
    </row>
    <row r="27" spans="1:7" s="112" customFormat="1" ht="15" customHeight="1">
      <c r="A27" s="42" t="s">
        <v>17</v>
      </c>
      <c r="B27" s="42">
        <v>39027000</v>
      </c>
      <c r="C27" s="42"/>
      <c r="D27" s="42">
        <f>ROUND(B27*0.95,-2)-100</f>
        <v>37075600</v>
      </c>
      <c r="E27" s="89"/>
      <c r="G27" s="176"/>
    </row>
    <row r="28" spans="1:7" s="112" customFormat="1" ht="15" customHeight="1">
      <c r="A28" s="7" t="s">
        <v>18</v>
      </c>
      <c r="B28" s="7">
        <v>13433000</v>
      </c>
      <c r="C28" s="7"/>
      <c r="D28" s="7">
        <f>ROUND(B28*0.95,-2)-100</f>
        <v>12761300</v>
      </c>
      <c r="E28" s="90"/>
      <c r="G28" s="176"/>
    </row>
    <row r="29" spans="1:7" s="112" customFormat="1" ht="15" customHeight="1">
      <c r="A29" s="42" t="s">
        <v>19</v>
      </c>
      <c r="B29" s="42">
        <v>17107000</v>
      </c>
      <c r="C29" s="42"/>
      <c r="D29" s="42">
        <f>ROUND(B29*0.95,-2)-100</f>
        <v>16251600</v>
      </c>
      <c r="E29" s="89"/>
      <c r="G29" s="176"/>
    </row>
    <row r="30" spans="1:7" s="112" customFormat="1" ht="15" customHeight="1">
      <c r="A30" s="7" t="s">
        <v>20</v>
      </c>
      <c r="B30" s="7">
        <v>10120000</v>
      </c>
      <c r="C30" s="7"/>
      <c r="D30" s="7">
        <f t="shared" si="0"/>
        <v>9614000</v>
      </c>
      <c r="E30" s="90"/>
      <c r="G30" s="176"/>
    </row>
    <row r="31" spans="1:7" s="112" customFormat="1" ht="15" customHeight="1">
      <c r="A31" s="42" t="s">
        <v>21</v>
      </c>
      <c r="B31" s="42">
        <v>16912400</v>
      </c>
      <c r="C31" s="42"/>
      <c r="D31" s="42">
        <f t="shared" si="0"/>
        <v>16066800</v>
      </c>
      <c r="E31" s="89"/>
      <c r="G31" s="176"/>
    </row>
    <row r="32" spans="1:7" s="112" customFormat="1" ht="6" customHeight="1">
      <c r="A32" s="7"/>
      <c r="B32" s="7"/>
      <c r="C32" s="7"/>
      <c r="D32" s="17"/>
      <c r="E32" s="17"/>
    </row>
    <row r="33" spans="1:5" s="112" customFormat="1" ht="15" customHeight="1" thickBot="1">
      <c r="A33" s="115" t="s">
        <v>22</v>
      </c>
      <c r="B33" s="115">
        <f>SUM(B9:B31)</f>
        <v>700948800</v>
      </c>
      <c r="C33" s="115"/>
      <c r="D33" s="115">
        <f>SUM(D9:D31)</f>
        <v>665901400</v>
      </c>
      <c r="E33" s="115"/>
    </row>
    <row r="34" spans="1:5" s="112" customFormat="1" ht="6" customHeight="1">
      <c r="A34" s="7"/>
      <c r="B34" s="7"/>
      <c r="C34" s="7"/>
      <c r="D34" s="7"/>
      <c r="E34" s="7"/>
    </row>
    <row r="35" spans="1:5" s="112" customFormat="1" ht="6" customHeight="1">
      <c r="A35" s="14"/>
      <c r="B35" s="14"/>
      <c r="C35" s="14"/>
      <c r="D35" s="14"/>
      <c r="E35" s="14"/>
    </row>
    <row r="36" spans="1:5" s="112" customFormat="1" ht="18.600000000000001" customHeight="1">
      <c r="A36" s="189"/>
      <c r="B36" s="189"/>
      <c r="C36" s="189"/>
      <c r="D36" s="189"/>
      <c r="E36" s="189"/>
    </row>
    <row r="37" spans="1:5">
      <c r="B37" s="175"/>
      <c r="D37" s="12"/>
    </row>
    <row r="38" spans="1:5">
      <c r="B38" s="174"/>
      <c r="D38" s="174"/>
    </row>
  </sheetData>
  <mergeCells count="1">
    <mergeCell ref="A36:E36"/>
  </mergeCells>
  <printOptions horizontalCentered="1" verticalCentered="1"/>
  <pageMargins left="0.7" right="0.7" top="0.5" bottom="0.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1107925717494DA363C8461863197E" ma:contentTypeVersion="3" ma:contentTypeDescription="Create a new document." ma:contentTypeScope="" ma:versionID="0666b6708380ce94cfb65ce431d66a17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409c78a1bd5f67095bc91f3d5ee450cd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688E35-2FB3-47A9-9457-885C37A5FC48}"/>
</file>

<file path=customXml/itemProps2.xml><?xml version="1.0" encoding="utf-8"?>
<ds:datastoreItem xmlns:ds="http://schemas.openxmlformats.org/officeDocument/2006/customXml" ds:itemID="{7776F754-DC84-4B06-BBCB-C885134C8D5B}"/>
</file>

<file path=customXml/itemProps3.xml><?xml version="1.0" encoding="utf-8"?>
<ds:datastoreItem xmlns:ds="http://schemas.openxmlformats.org/officeDocument/2006/customXml" ds:itemID="{CA703DD2-6A78-4F65-A3BA-A101BD3ABEEF}"/>
</file>

<file path=customXml/itemProps4.xml><?xml version="1.0" encoding="utf-8"?>
<ds:datastoreItem xmlns:ds="http://schemas.openxmlformats.org/officeDocument/2006/customXml" ds:itemID="{CE6C2BBF-7C3B-48C4-8D05-A9C1F3D212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Attach A-Summary</vt:lpstr>
      <vt:lpstr>Attach B-Adj to Base GF-</vt:lpstr>
      <vt:lpstr>Attach C-New GF</vt:lpstr>
      <vt:lpstr>Attach D-net-tuition-rev</vt:lpstr>
      <vt:lpstr>Attach E-SUG</vt:lpstr>
      <vt:lpstr>'Attach A-Summary'!Print_Area</vt:lpstr>
      <vt:lpstr>'Attach B-Adj to Base GF-'!Print_Area</vt:lpstr>
      <vt:lpstr>'Attach C-New GF'!Print_Area</vt:lpstr>
      <vt:lpstr>'Attach D-net-tuition-rev'!Print_Area</vt:lpstr>
      <vt:lpstr>'Attach E-SUG'!Print_Area</vt:lpstr>
    </vt:vector>
  </TitlesOfParts>
  <Company>Office of the Chancellor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ccanfield@calstate.edu</dc:creator>
  <cp:lastModifiedBy>Perkins, Kara</cp:lastModifiedBy>
  <cp:lastPrinted>2019-03-14T19:35:25Z</cp:lastPrinted>
  <dcterms:created xsi:type="dcterms:W3CDTF">2015-03-23T19:18:44Z</dcterms:created>
  <dcterms:modified xsi:type="dcterms:W3CDTF">2019-03-14T23:05:45Z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0x0101008F1107925717494DA363C8461863197E</vt:lpwstr>
  </property>
</Properties>
</file>